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5576" windowHeight="8016"/>
  </bookViews>
  <sheets>
    <sheet name="global" sheetId="3" r:id="rId1"/>
    <sheet name="Luxembourg" sheetId="1" r:id="rId2"/>
    <sheet name="Ireland" sheetId="2" r:id="rId3"/>
  </sheets>
  <calcPr calcId="145621" concurrentCalc="0"/>
</workbook>
</file>

<file path=xl/calcChain.xml><?xml version="1.0" encoding="utf-8"?>
<calcChain xmlns="http://schemas.openxmlformats.org/spreadsheetml/2006/main">
  <c r="O24" i="2"/>
  <c r="O23"/>
  <c r="O22"/>
  <c r="O20"/>
  <c r="O19"/>
  <c r="O17"/>
  <c r="O16"/>
  <c r="O15"/>
  <c r="O14"/>
  <c r="O13"/>
  <c r="O12"/>
  <c r="O10"/>
  <c r="O8"/>
  <c r="O6"/>
  <c r="O5"/>
  <c r="O4"/>
  <c r="O23" i="1"/>
  <c r="O20"/>
  <c r="O19"/>
  <c r="O15"/>
  <c r="O13"/>
  <c r="O11"/>
  <c r="O10"/>
  <c r="O9"/>
  <c r="O8"/>
  <c r="O7"/>
  <c r="O6"/>
  <c r="O5"/>
  <c r="O25"/>
</calcChain>
</file>

<file path=xl/sharedStrings.xml><?xml version="1.0" encoding="utf-8"?>
<sst xmlns="http://schemas.openxmlformats.org/spreadsheetml/2006/main" count="297" uniqueCount="56">
  <si>
    <t>Total</t>
  </si>
  <si>
    <t>BNP</t>
  </si>
  <si>
    <t>BPCE group</t>
  </si>
  <si>
    <t>Crédit Agricole</t>
  </si>
  <si>
    <t>Crédit Mutuel</t>
  </si>
  <si>
    <t>Société Générale</t>
  </si>
  <si>
    <t>Commerzbank AG</t>
  </si>
  <si>
    <t>Deutsche Bank</t>
  </si>
  <si>
    <t>Kfw IPEX</t>
  </si>
  <si>
    <t>Intesa Sanpaolo</t>
  </si>
  <si>
    <t>Unicredit</t>
  </si>
  <si>
    <t>ING</t>
  </si>
  <si>
    <t>Rabobank</t>
  </si>
  <si>
    <t>BBVA</t>
  </si>
  <si>
    <t>Santander</t>
  </si>
  <si>
    <t>Nordea</t>
  </si>
  <si>
    <t>Barclays</t>
  </si>
  <si>
    <t>HSBC</t>
  </si>
  <si>
    <t>Lloyds</t>
  </si>
  <si>
    <t>RBS</t>
  </si>
  <si>
    <t>Standard Chartered</t>
  </si>
  <si>
    <t>Luxembourg</t>
  </si>
  <si>
    <t>Turnover (€m)</t>
  </si>
  <si>
    <t>Profit or loss before tax (€m)</t>
  </si>
  <si>
    <t>Number of employees (FTE)</t>
  </si>
  <si>
    <t>comparison with global (x)</t>
  </si>
  <si>
    <t>-</t>
  </si>
  <si>
    <t>Ireland</t>
  </si>
  <si>
    <t>France</t>
  </si>
  <si>
    <t>Germany</t>
  </si>
  <si>
    <t>Italy</t>
  </si>
  <si>
    <t>Netherlands</t>
  </si>
  <si>
    <t>Spain</t>
  </si>
  <si>
    <t>Sweden</t>
  </si>
  <si>
    <t>United Kingdom</t>
  </si>
  <si>
    <t>Tax havens</t>
  </si>
  <si>
    <t>Tax havens as % of total</t>
  </si>
  <si>
    <t>Tax on profit or loss (€m)</t>
  </si>
  <si>
    <t>Turnover</t>
  </si>
  <si>
    <t>Income tax</t>
  </si>
  <si>
    <t>Number of employees</t>
  </si>
  <si>
    <t>Productivity</t>
  </si>
  <si>
    <t>Profitability</t>
  </si>
  <si>
    <t>% of global</t>
  </si>
  <si>
    <t>% of international</t>
  </si>
  <si>
    <t>% of total</t>
  </si>
  <si>
    <t>Profit before tax</t>
  </si>
  <si>
    <t>(€m)</t>
  </si>
  <si>
    <t>(FTE)</t>
  </si>
  <si>
    <t>(€000/FTE)</t>
  </si>
  <si>
    <t>(%)</t>
  </si>
  <si>
    <t>N/A</t>
  </si>
  <si>
    <t>Together</t>
  </si>
  <si>
    <t>Top 20 EU banks’ aggregated data in total and in tax havens</t>
  </si>
  <si>
    <t>Top 20 EU banks’ activities in Luxembourg</t>
  </si>
  <si>
    <t>Top 20 EU banks’ activities in Ireland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</si>
</sst>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&quot;€&quot;* #,##0.00_);_(&quot;€&quot;* \(#,##0.00\);_(&quot;€&quot;* &quot;-&quot;??_);_(@_)"/>
    <numFmt numFmtId="167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lightGray">
        <fgColor theme="4" tint="0.59996337778862885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4" borderId="4">
      <alignment vertical="center"/>
    </xf>
    <xf numFmtId="0" fontId="3" fillId="9" borderId="0" applyNumberFormat="0" applyBorder="0" applyAlignment="0" applyProtection="0"/>
    <xf numFmtId="0" fontId="4" fillId="3" borderId="1" applyNumberFormat="0" applyAlignment="0" applyProtection="0"/>
    <xf numFmtId="164" fontId="1" fillId="0" borderId="0" applyFont="0" applyFill="0" applyBorder="0" applyAlignment="0" applyProtection="0"/>
    <xf numFmtId="0" fontId="5" fillId="2" borderId="1" applyNumberFormat="0" applyAlignment="0" applyProtection="0"/>
    <xf numFmtId="166" fontId="6" fillId="0" borderId="0" applyFont="0" applyFill="0" applyBorder="0" applyAlignment="0" applyProtection="0"/>
    <xf numFmtId="0" fontId="6" fillId="0" borderId="0"/>
    <xf numFmtId="0" fontId="7" fillId="0" borderId="0"/>
  </cellStyleXfs>
  <cellXfs count="143">
    <xf numFmtId="0" fontId="0" fillId="0" borderId="0" xfId="0"/>
    <xf numFmtId="0" fontId="2" fillId="7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5" borderId="5" xfId="0" applyFont="1" applyFill="1" applyBorder="1" applyAlignment="1">
      <alignment wrapText="1"/>
    </xf>
    <xf numFmtId="0" fontId="2" fillId="16" borderId="5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0" fillId="0" borderId="0" xfId="0"/>
    <xf numFmtId="0" fontId="2" fillId="17" borderId="5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2" fillId="18" borderId="5" xfId="0" applyFont="1" applyFill="1" applyBorder="1" applyAlignment="1">
      <alignment wrapText="1"/>
    </xf>
    <xf numFmtId="0" fontId="2" fillId="22" borderId="5" xfId="0" applyFont="1" applyFill="1" applyBorder="1" applyAlignment="1">
      <alignment wrapText="1"/>
    </xf>
    <xf numFmtId="0" fontId="2" fillId="21" borderId="5" xfId="0" applyFont="1" applyFill="1" applyBorder="1" applyAlignment="1">
      <alignment wrapText="1"/>
    </xf>
    <xf numFmtId="0" fontId="2" fillId="19" borderId="5" xfId="0" applyFont="1" applyFill="1" applyBorder="1" applyAlignment="1">
      <alignment wrapText="1"/>
    </xf>
    <xf numFmtId="0" fontId="2" fillId="20" borderId="5" xfId="0" applyFont="1" applyFill="1" applyBorder="1" applyAlignment="1">
      <alignment wrapText="1"/>
    </xf>
    <xf numFmtId="0" fontId="2" fillId="24" borderId="5" xfId="0" applyFont="1" applyFill="1" applyBorder="1" applyAlignment="1">
      <alignment wrapText="1"/>
    </xf>
    <xf numFmtId="0" fontId="2" fillId="23" borderId="5" xfId="0" applyFont="1" applyFill="1" applyBorder="1" applyAlignment="1">
      <alignment wrapText="1"/>
    </xf>
    <xf numFmtId="0" fontId="2" fillId="25" borderId="5" xfId="0" applyFont="1" applyFill="1" applyBorder="1" applyAlignment="1">
      <alignment wrapText="1"/>
    </xf>
    <xf numFmtId="0" fontId="2" fillId="11" borderId="5" xfId="0" applyFont="1" applyFill="1" applyBorder="1" applyAlignment="1">
      <alignment wrapText="1"/>
    </xf>
    <xf numFmtId="0" fontId="2" fillId="10" borderId="5" xfId="0" applyFont="1" applyFill="1" applyBorder="1" applyAlignment="1">
      <alignment wrapText="1"/>
    </xf>
    <xf numFmtId="0" fontId="2" fillId="13" borderId="5" xfId="0" applyFont="1" applyFill="1" applyBorder="1" applyAlignment="1">
      <alignment wrapText="1"/>
    </xf>
    <xf numFmtId="0" fontId="2" fillId="12" borderId="5" xfId="0" applyFont="1" applyFill="1" applyBorder="1" applyAlignment="1">
      <alignment wrapText="1"/>
    </xf>
    <xf numFmtId="0" fontId="2" fillId="14" borderId="5" xfId="0" applyFont="1" applyFill="1" applyBorder="1" applyAlignment="1">
      <alignment wrapText="1"/>
    </xf>
    <xf numFmtId="0" fontId="0" fillId="0" borderId="0" xfId="0" applyBorder="1"/>
    <xf numFmtId="9" fontId="0" fillId="8" borderId="2" xfId="2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9" fontId="0" fillId="8" borderId="2" xfId="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13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67" fontId="0" fillId="0" borderId="2" xfId="1" applyNumberFormat="1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 wrapText="1"/>
    </xf>
    <xf numFmtId="9" fontId="2" fillId="17" borderId="2" xfId="2" applyNumberFormat="1" applyFont="1" applyFill="1" applyBorder="1" applyAlignment="1">
      <alignment horizontal="center" vertical="center"/>
    </xf>
    <xf numFmtId="167" fontId="0" fillId="8" borderId="2" xfId="1" applyNumberFormat="1" applyFont="1" applyFill="1" applyBorder="1" applyAlignment="1">
      <alignment horizontal="center" vertical="center"/>
    </xf>
    <xf numFmtId="167" fontId="2" fillId="0" borderId="2" xfId="1" applyNumberFormat="1" applyFont="1" applyFill="1" applyBorder="1" applyAlignment="1">
      <alignment horizontal="center" vertical="center"/>
    </xf>
    <xf numFmtId="9" fontId="8" fillId="17" borderId="2" xfId="2" applyFont="1" applyFill="1" applyBorder="1" applyAlignment="1">
      <alignment horizontal="center" vertical="center" wrapText="1"/>
    </xf>
    <xf numFmtId="1" fontId="0" fillId="17" borderId="2" xfId="2" applyNumberFormat="1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167" fontId="2" fillId="0" borderId="3" xfId="1" applyNumberFormat="1" applyFont="1" applyFill="1" applyBorder="1" applyAlignment="1">
      <alignment horizontal="center" vertical="center"/>
    </xf>
    <xf numFmtId="0" fontId="0" fillId="0" borderId="16" xfId="0" applyBorder="1"/>
    <xf numFmtId="0" fontId="8" fillId="17" borderId="12" xfId="0" applyFont="1" applyFill="1" applyBorder="1" applyAlignment="1">
      <alignment horizontal="center" vertical="center" wrapText="1"/>
    </xf>
    <xf numFmtId="9" fontId="0" fillId="17" borderId="12" xfId="2" applyFont="1" applyFill="1" applyBorder="1" applyAlignment="1">
      <alignment horizontal="center"/>
    </xf>
    <xf numFmtId="0" fontId="0" fillId="0" borderId="18" xfId="0" applyBorder="1"/>
    <xf numFmtId="0" fontId="8" fillId="0" borderId="17" xfId="3" applyFont="1" applyFill="1" applyBorder="1" applyAlignment="1">
      <alignment horizontal="center" vertical="center" wrapText="1"/>
    </xf>
    <xf numFmtId="167" fontId="2" fillId="0" borderId="17" xfId="1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 wrapText="1"/>
    </xf>
    <xf numFmtId="9" fontId="2" fillId="0" borderId="3" xfId="2" applyNumberFormat="1" applyFont="1" applyFill="1" applyBorder="1" applyAlignment="1">
      <alignment horizontal="center" vertical="center"/>
    </xf>
    <xf numFmtId="167" fontId="1" fillId="0" borderId="2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167" fontId="1" fillId="0" borderId="3" xfId="1" applyNumberFormat="1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/>
    </xf>
    <xf numFmtId="167" fontId="2" fillId="0" borderId="7" xfId="1" applyNumberFormat="1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3" borderId="6" xfId="0" applyFont="1" applyFill="1" applyBorder="1" applyAlignment="1">
      <alignment horizontal="center" vertical="center" wrapText="1"/>
    </xf>
    <xf numFmtId="0" fontId="2" fillId="24" borderId="6" xfId="0" applyFont="1" applyFill="1" applyBorder="1" applyAlignment="1">
      <alignment horizontal="center" vertical="center" wrapText="1"/>
    </xf>
    <xf numFmtId="0" fontId="2" fillId="25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26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wrapText="1"/>
    </xf>
    <xf numFmtId="9" fontId="0" fillId="8" borderId="2" xfId="2" applyNumberFormat="1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 vertical="center" wrapText="1"/>
    </xf>
    <xf numFmtId="1" fontId="0" fillId="17" borderId="2" xfId="2" applyNumberFormat="1" applyFont="1" applyFill="1" applyBorder="1" applyAlignment="1">
      <alignment horizontal="center" vertical="center"/>
    </xf>
    <xf numFmtId="167" fontId="2" fillId="0" borderId="14" xfId="1" applyNumberFormat="1" applyFont="1" applyFill="1" applyBorder="1" applyAlignment="1">
      <alignment horizontal="center" vertical="center"/>
    </xf>
    <xf numFmtId="9" fontId="0" fillId="17" borderId="12" xfId="2" applyFont="1" applyFill="1" applyBorder="1" applyAlignment="1">
      <alignment horizontal="center" vertical="center"/>
    </xf>
    <xf numFmtId="9" fontId="0" fillId="17" borderId="12" xfId="2" applyNumberFormat="1" applyFont="1" applyFill="1" applyBorder="1" applyAlignment="1">
      <alignment horizontal="center" vertical="center"/>
    </xf>
    <xf numFmtId="9" fontId="2" fillId="0" borderId="14" xfId="2" applyFont="1" applyFill="1" applyBorder="1" applyAlignment="1">
      <alignment horizontal="center" vertical="center"/>
    </xf>
    <xf numFmtId="1" fontId="0" fillId="8" borderId="12" xfId="2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67" fontId="0" fillId="0" borderId="3" xfId="1" applyNumberFormat="1" applyFont="1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 wrapText="1"/>
    </xf>
    <xf numFmtId="9" fontId="2" fillId="17" borderId="12" xfId="2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167" fontId="0" fillId="0" borderId="17" xfId="1" applyNumberFormat="1" applyFont="1" applyFill="1" applyBorder="1" applyAlignment="1">
      <alignment horizontal="center" vertical="center"/>
    </xf>
    <xf numFmtId="9" fontId="2" fillId="17" borderId="12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5" fontId="2" fillId="8" borderId="7" xfId="2" applyNumberFormat="1" applyFont="1" applyFill="1" applyBorder="1" applyAlignment="1">
      <alignment horizontal="center" vertical="center"/>
    </xf>
    <xf numFmtId="165" fontId="2" fillId="17" borderId="15" xfId="2" applyNumberFormat="1" applyFont="1" applyFill="1" applyBorder="1" applyAlignment="1">
      <alignment horizontal="center" vertical="center"/>
    </xf>
    <xf numFmtId="165" fontId="2" fillId="17" borderId="12" xfId="2" applyNumberFormat="1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  <xf numFmtId="1" fontId="2" fillId="17" borderId="7" xfId="2" applyNumberFormat="1" applyFont="1" applyFill="1" applyBorder="1" applyAlignment="1">
      <alignment horizontal="center" vertical="center"/>
    </xf>
    <xf numFmtId="9" fontId="2" fillId="17" borderId="12" xfId="2" applyFont="1" applyFill="1" applyBorder="1" applyAlignment="1">
      <alignment horizontal="center"/>
    </xf>
    <xf numFmtId="165" fontId="2" fillId="17" borderId="12" xfId="2" applyNumberFormat="1" applyFont="1" applyFill="1" applyBorder="1" applyAlignment="1">
      <alignment horizontal="center"/>
    </xf>
    <xf numFmtId="1" fontId="2" fillId="17" borderId="2" xfId="2" applyNumberFormat="1" applyFont="1" applyFill="1" applyBorder="1" applyAlignment="1">
      <alignment horizontal="center"/>
    </xf>
    <xf numFmtId="165" fontId="2" fillId="8" borderId="2" xfId="2" applyNumberFormat="1" applyFont="1" applyFill="1" applyBorder="1" applyAlignment="1">
      <alignment horizontal="center"/>
    </xf>
    <xf numFmtId="1" fontId="2" fillId="8" borderId="12" xfId="0" applyNumberFormat="1" applyFont="1" applyFill="1" applyBorder="1" applyAlignment="1">
      <alignment horizontal="center"/>
    </xf>
    <xf numFmtId="1" fontId="0" fillId="8" borderId="12" xfId="2" applyNumberFormat="1" applyFont="1" applyFill="1" applyBorder="1" applyAlignment="1">
      <alignment horizontal="center"/>
    </xf>
    <xf numFmtId="167" fontId="2" fillId="8" borderId="2" xfId="1" applyNumberFormat="1" applyFont="1" applyFill="1" applyBorder="1" applyAlignment="1">
      <alignment horizontal="center" vertical="center"/>
    </xf>
    <xf numFmtId="9" fontId="2" fillId="17" borderId="2" xfId="2" applyFont="1" applyFill="1" applyBorder="1" applyAlignment="1">
      <alignment horizontal="center" vertical="center"/>
    </xf>
    <xf numFmtId="0" fontId="2" fillId="0" borderId="0" xfId="0" applyFont="1"/>
    <xf numFmtId="9" fontId="0" fillId="0" borderId="3" xfId="2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0" fontId="1" fillId="0" borderId="17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65" fontId="0" fillId="8" borderId="2" xfId="2" applyNumberFormat="1" applyFont="1" applyFill="1" applyBorder="1" applyAlignment="1">
      <alignment horizontal="center" vertical="center"/>
    </xf>
    <xf numFmtId="0" fontId="0" fillId="8" borderId="2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1" fontId="0" fillId="17" borderId="9" xfId="0" applyNumberFormat="1" applyFill="1" applyBorder="1" applyAlignment="1">
      <alignment horizontal="center" vertical="center" wrapText="1"/>
    </xf>
    <xf numFmtId="1" fontId="0" fillId="17" borderId="8" xfId="0" applyNumberFormat="1" applyFill="1" applyBorder="1" applyAlignment="1">
      <alignment horizontal="center" vertical="center" wrapText="1"/>
    </xf>
    <xf numFmtId="1" fontId="0" fillId="17" borderId="7" xfId="0" applyNumberForma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 vertical="center" wrapText="1"/>
    </xf>
    <xf numFmtId="0" fontId="0" fillId="22" borderId="7" xfId="0" applyFill="1" applyBorder="1" applyAlignment="1">
      <alignment horizontal="center" vertical="center" wrapText="1"/>
    </xf>
    <xf numFmtId="165" fontId="0" fillId="19" borderId="9" xfId="2" applyNumberFormat="1" applyFont="1" applyFill="1" applyBorder="1" applyAlignment="1">
      <alignment horizontal="center" vertical="center" wrapText="1"/>
    </xf>
    <xf numFmtId="165" fontId="0" fillId="19" borderId="7" xfId="2" applyNumberFormat="1" applyFont="1" applyFill="1" applyBorder="1" applyAlignment="1">
      <alignment horizontal="center" vertical="center" wrapText="1"/>
    </xf>
    <xf numFmtId="0" fontId="0" fillId="23" borderId="9" xfId="0" applyFill="1" applyBorder="1" applyAlignment="1">
      <alignment horizontal="center" vertical="center" wrapText="1"/>
    </xf>
    <xf numFmtId="0" fontId="0" fillId="23" borderId="7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5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5" xfId="3" applyFill="1" applyBorder="1" applyAlignment="1">
      <alignment horizontal="center" vertical="center" wrapText="1"/>
    </xf>
    <xf numFmtId="0" fontId="2" fillId="0" borderId="3" xfId="3" applyFill="1" applyBorder="1" applyAlignment="1">
      <alignment horizontal="center" vertical="center" wrapText="1"/>
    </xf>
  </cellXfs>
  <cellStyles count="11">
    <cellStyle name="20 % - Accent3 2" xfId="4"/>
    <cellStyle name="Calcul 2" xfId="5"/>
    <cellStyle name="Comma 2" xfId="6"/>
    <cellStyle name="Entrée 2" xfId="7"/>
    <cellStyle name="Milliers" xfId="1" builtinId="3"/>
    <cellStyle name="Monétaire 2" xfId="8"/>
    <cellStyle name="Normal" xfId="0" builtinId="0"/>
    <cellStyle name="Normal 2" xfId="9"/>
    <cellStyle name="Normal 3" xfId="10"/>
    <cellStyle name="Pourcentage" xfId="2" builtinId="5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J33" sqref="J33"/>
    </sheetView>
  </sheetViews>
  <sheetFormatPr baseColWidth="10" defaultRowHeight="14.4"/>
  <cols>
    <col min="1" max="1" width="12.109375" customWidth="1"/>
    <col min="2" max="2" width="18.5546875" customWidth="1"/>
    <col min="3" max="14" width="11.6640625" customWidth="1"/>
  </cols>
  <sheetData>
    <row r="1" spans="1:14">
      <c r="A1" s="106" t="s">
        <v>53</v>
      </c>
    </row>
    <row r="2" spans="1:14" ht="15" customHeight="1">
      <c r="A2" s="29"/>
      <c r="B2" s="30"/>
      <c r="C2" s="114" t="s">
        <v>22</v>
      </c>
      <c r="D2" s="128"/>
      <c r="E2" s="129"/>
      <c r="F2" s="130" t="s">
        <v>23</v>
      </c>
      <c r="G2" s="128"/>
      <c r="H2" s="129"/>
      <c r="I2" s="130" t="s">
        <v>37</v>
      </c>
      <c r="J2" s="128"/>
      <c r="K2" s="129"/>
      <c r="L2" s="128" t="s">
        <v>24</v>
      </c>
      <c r="M2" s="128"/>
      <c r="N2" s="115"/>
    </row>
    <row r="3" spans="1:14" ht="36.9" customHeight="1">
      <c r="A3" s="29"/>
      <c r="B3" s="92"/>
      <c r="C3" s="31" t="s">
        <v>0</v>
      </c>
      <c r="D3" s="27" t="s">
        <v>35</v>
      </c>
      <c r="E3" s="87" t="s">
        <v>36</v>
      </c>
      <c r="F3" s="89" t="s">
        <v>0</v>
      </c>
      <c r="G3" s="27" t="s">
        <v>35</v>
      </c>
      <c r="H3" s="87" t="s">
        <v>36</v>
      </c>
      <c r="I3" s="89" t="s">
        <v>0</v>
      </c>
      <c r="J3" s="27" t="s">
        <v>35</v>
      </c>
      <c r="K3" s="87" t="s">
        <v>36</v>
      </c>
      <c r="L3" s="85" t="s">
        <v>0</v>
      </c>
      <c r="M3" s="27" t="s">
        <v>35</v>
      </c>
      <c r="N3" s="33" t="s">
        <v>36</v>
      </c>
    </row>
    <row r="4" spans="1:14">
      <c r="A4" s="116" t="s">
        <v>28</v>
      </c>
      <c r="B4" s="55" t="s">
        <v>1</v>
      </c>
      <c r="C4" s="32">
        <v>42938</v>
      </c>
      <c r="D4" s="35">
        <v>8691</v>
      </c>
      <c r="E4" s="91">
        <v>0.20240812334063069</v>
      </c>
      <c r="F4" s="90">
        <v>9790</v>
      </c>
      <c r="G4" s="35">
        <v>3156</v>
      </c>
      <c r="H4" s="91">
        <v>0.32236976506639425</v>
      </c>
      <c r="I4" s="90">
        <v>3335</v>
      </c>
      <c r="J4" s="35">
        <v>764</v>
      </c>
      <c r="K4" s="91">
        <v>0.22908545727136431</v>
      </c>
      <c r="L4" s="86">
        <v>181551</v>
      </c>
      <c r="M4" s="35">
        <v>28088</v>
      </c>
      <c r="N4" s="105">
        <v>0.1547113483263656</v>
      </c>
    </row>
    <row r="5" spans="1:14">
      <c r="A5" s="117"/>
      <c r="B5" s="56" t="s">
        <v>2</v>
      </c>
      <c r="C5" s="32">
        <v>23864</v>
      </c>
      <c r="D5" s="35">
        <v>553</v>
      </c>
      <c r="E5" s="91">
        <v>2.3172980221253772E-2</v>
      </c>
      <c r="F5" s="90">
        <v>6604</v>
      </c>
      <c r="G5" s="35">
        <v>209</v>
      </c>
      <c r="H5" s="91">
        <v>3.1647486371895822E-2</v>
      </c>
      <c r="I5" s="90">
        <v>2322</v>
      </c>
      <c r="J5" s="35">
        <v>38</v>
      </c>
      <c r="K5" s="91">
        <v>1.636520241171404E-2</v>
      </c>
      <c r="L5" s="86">
        <v>102887</v>
      </c>
      <c r="M5" s="35">
        <v>1618</v>
      </c>
      <c r="N5" s="105">
        <v>1.572599064993634E-2</v>
      </c>
    </row>
    <row r="6" spans="1:14">
      <c r="A6" s="117"/>
      <c r="B6" s="57" t="s">
        <v>3</v>
      </c>
      <c r="C6" s="32">
        <v>32426</v>
      </c>
      <c r="D6" s="35">
        <v>2071</v>
      </c>
      <c r="E6" s="91">
        <v>6.3868500585949547E-2</v>
      </c>
      <c r="F6" s="90">
        <v>8842</v>
      </c>
      <c r="G6" s="35">
        <v>421</v>
      </c>
      <c r="H6" s="91">
        <v>4.7613662067405561E-2</v>
      </c>
      <c r="I6" s="90">
        <v>2990</v>
      </c>
      <c r="J6" s="35">
        <v>169</v>
      </c>
      <c r="K6" s="91">
        <v>5.6521739130434782E-2</v>
      </c>
      <c r="L6" s="86">
        <v>138204</v>
      </c>
      <c r="M6" s="35">
        <v>4896</v>
      </c>
      <c r="N6" s="105">
        <v>3.5425892159416515E-2</v>
      </c>
    </row>
    <row r="7" spans="1:14">
      <c r="A7" s="117"/>
      <c r="B7" s="58" t="s">
        <v>4</v>
      </c>
      <c r="C7" s="32">
        <v>16318</v>
      </c>
      <c r="D7" s="35">
        <v>949</v>
      </c>
      <c r="E7" s="91">
        <v>5.8156636842750339E-2</v>
      </c>
      <c r="F7" s="90">
        <v>7367</v>
      </c>
      <c r="G7" s="35">
        <v>323</v>
      </c>
      <c r="H7" s="91">
        <v>4.3844169947061216E-2</v>
      </c>
      <c r="I7" s="90">
        <v>1841</v>
      </c>
      <c r="J7" s="35">
        <v>52</v>
      </c>
      <c r="K7" s="91">
        <v>2.8245518739815317E-2</v>
      </c>
      <c r="L7" s="86">
        <v>78800</v>
      </c>
      <c r="M7" s="35">
        <v>3134</v>
      </c>
      <c r="N7" s="105">
        <v>3.9771573604060917E-2</v>
      </c>
    </row>
    <row r="8" spans="1:14">
      <c r="A8" s="118"/>
      <c r="B8" s="59" t="s">
        <v>5</v>
      </c>
      <c r="C8" s="32">
        <v>25643</v>
      </c>
      <c r="D8" s="35">
        <v>2598</v>
      </c>
      <c r="E8" s="91">
        <v>0.10131419880669189</v>
      </c>
      <c r="F8" s="90">
        <v>6111</v>
      </c>
      <c r="G8" s="35">
        <v>1342</v>
      </c>
      <c r="H8" s="91">
        <v>0.21960399279986909</v>
      </c>
      <c r="I8" s="90">
        <v>1712</v>
      </c>
      <c r="J8" s="35">
        <v>216</v>
      </c>
      <c r="K8" s="91">
        <v>0.12616822429906541</v>
      </c>
      <c r="L8" s="86">
        <v>131716</v>
      </c>
      <c r="M8" s="35">
        <v>5147</v>
      </c>
      <c r="N8" s="105">
        <v>3.9076497919766771E-2</v>
      </c>
    </row>
    <row r="9" spans="1:14">
      <c r="A9" s="119" t="s">
        <v>29</v>
      </c>
      <c r="B9" s="60" t="s">
        <v>6</v>
      </c>
      <c r="C9" s="32">
        <v>11256</v>
      </c>
      <c r="D9" s="35">
        <v>593</v>
      </c>
      <c r="E9" s="91">
        <v>5.2683013503909026E-2</v>
      </c>
      <c r="F9" s="90">
        <v>3138</v>
      </c>
      <c r="G9" s="35">
        <v>304</v>
      </c>
      <c r="H9" s="91">
        <v>9.6876991714467814E-2</v>
      </c>
      <c r="I9" s="90">
        <v>612</v>
      </c>
      <c r="J9" s="35">
        <v>67</v>
      </c>
      <c r="K9" s="91">
        <v>0.10947712418300654</v>
      </c>
      <c r="L9" s="86">
        <v>44060</v>
      </c>
      <c r="M9" s="35">
        <v>1158</v>
      </c>
      <c r="N9" s="105">
        <v>2.6282342260553791E-2</v>
      </c>
    </row>
    <row r="10" spans="1:14">
      <c r="A10" s="120"/>
      <c r="B10" s="61" t="s">
        <v>7</v>
      </c>
      <c r="C10" s="32">
        <v>34677</v>
      </c>
      <c r="D10" s="35">
        <v>4837</v>
      </c>
      <c r="E10" s="91">
        <v>0.13948726821812729</v>
      </c>
      <c r="F10" s="90">
        <v>-4998</v>
      </c>
      <c r="G10" s="35">
        <v>1897</v>
      </c>
      <c r="H10" s="91" t="s">
        <v>51</v>
      </c>
      <c r="I10" s="90">
        <v>843</v>
      </c>
      <c r="J10" s="35">
        <v>309</v>
      </c>
      <c r="K10" s="91">
        <v>0.36654804270462632</v>
      </c>
      <c r="L10" s="86">
        <v>101105</v>
      </c>
      <c r="M10" s="35">
        <v>7133</v>
      </c>
      <c r="N10" s="105">
        <v>7.0550417882399491E-2</v>
      </c>
    </row>
    <row r="11" spans="1:14">
      <c r="A11" s="121"/>
      <c r="B11" s="62" t="s">
        <v>8</v>
      </c>
      <c r="C11" s="32">
        <v>573.25</v>
      </c>
      <c r="D11" s="113">
        <v>0</v>
      </c>
      <c r="E11" s="91">
        <v>0</v>
      </c>
      <c r="F11" s="90">
        <v>236.73999999999998</v>
      </c>
      <c r="G11" s="113">
        <v>0</v>
      </c>
      <c r="H11" s="91">
        <v>0</v>
      </c>
      <c r="I11" s="90">
        <v>93.21</v>
      </c>
      <c r="J11" s="113">
        <v>0</v>
      </c>
      <c r="K11" s="91">
        <v>0</v>
      </c>
      <c r="L11" s="86">
        <v>578</v>
      </c>
      <c r="M11" s="113">
        <v>0</v>
      </c>
      <c r="N11" s="105">
        <v>0</v>
      </c>
    </row>
    <row r="12" spans="1:14">
      <c r="A12" s="122" t="s">
        <v>30</v>
      </c>
      <c r="B12" s="63" t="s">
        <v>9</v>
      </c>
      <c r="C12" s="32">
        <v>23654.323</v>
      </c>
      <c r="D12" s="35">
        <v>1330.0010000000002</v>
      </c>
      <c r="E12" s="91">
        <v>5.6226551062146239E-2</v>
      </c>
      <c r="F12" s="90">
        <v>7874.7420000000002</v>
      </c>
      <c r="G12" s="35">
        <v>908.29000000000008</v>
      </c>
      <c r="H12" s="91">
        <v>0.11534219152830659</v>
      </c>
      <c r="I12" s="90">
        <v>1404.7920000000001</v>
      </c>
      <c r="J12" s="35">
        <v>133.351</v>
      </c>
      <c r="K12" s="91">
        <v>9.4925796843945573E-2</v>
      </c>
      <c r="L12" s="86">
        <v>88401</v>
      </c>
      <c r="M12" s="35">
        <v>519</v>
      </c>
      <c r="N12" s="105">
        <v>5.8709743102453591E-3</v>
      </c>
    </row>
    <row r="13" spans="1:14">
      <c r="A13" s="123"/>
      <c r="B13" s="64" t="s">
        <v>10</v>
      </c>
      <c r="C13" s="32">
        <v>21326.793999999994</v>
      </c>
      <c r="D13" s="35">
        <v>3160.442</v>
      </c>
      <c r="E13" s="91">
        <v>0.14819114396659905</v>
      </c>
      <c r="F13" s="90">
        <v>2129.5919999999992</v>
      </c>
      <c r="G13" s="35">
        <v>757.30799999999999</v>
      </c>
      <c r="H13" s="91">
        <v>0.35561177915769793</v>
      </c>
      <c r="I13" s="90">
        <v>83.41400000000003</v>
      </c>
      <c r="J13" s="35">
        <v>7.4249999999999901</v>
      </c>
      <c r="K13" s="91">
        <v>8.901383460809921E-2</v>
      </c>
      <c r="L13" s="86">
        <v>120735</v>
      </c>
      <c r="M13" s="35">
        <v>8222</v>
      </c>
      <c r="N13" s="105">
        <v>6.8099556880771933E-2</v>
      </c>
    </row>
    <row r="14" spans="1:14">
      <c r="A14" s="124" t="s">
        <v>31</v>
      </c>
      <c r="B14" s="65" t="s">
        <v>11</v>
      </c>
      <c r="C14" s="32">
        <v>17070</v>
      </c>
      <c r="D14" s="35">
        <v>4616</v>
      </c>
      <c r="E14" s="91">
        <v>0.27041593438781486</v>
      </c>
      <c r="F14" s="90">
        <v>6414</v>
      </c>
      <c r="G14" s="35">
        <v>2159</v>
      </c>
      <c r="H14" s="91">
        <v>0.33660742126598064</v>
      </c>
      <c r="I14" s="90">
        <v>1683</v>
      </c>
      <c r="J14" s="35">
        <v>451</v>
      </c>
      <c r="K14" s="91">
        <v>0.26797385620915032</v>
      </c>
      <c r="L14" s="86">
        <v>52720</v>
      </c>
      <c r="M14" s="35">
        <v>11379</v>
      </c>
      <c r="N14" s="105">
        <v>0.21583839150227618</v>
      </c>
    </row>
    <row r="15" spans="1:14">
      <c r="A15" s="125"/>
      <c r="B15" s="66" t="s">
        <v>12</v>
      </c>
      <c r="C15" s="32">
        <v>13014</v>
      </c>
      <c r="D15" s="35">
        <v>551</v>
      </c>
      <c r="E15" s="88">
        <v>4.2339019517442754E-2</v>
      </c>
      <c r="F15" s="90">
        <v>2869</v>
      </c>
      <c r="G15" s="35">
        <v>152</v>
      </c>
      <c r="H15" s="91">
        <v>5.2980132450331126E-2</v>
      </c>
      <c r="I15" s="90">
        <v>655</v>
      </c>
      <c r="J15" s="35">
        <v>16</v>
      </c>
      <c r="K15" s="91">
        <v>2.4427480916030534E-2</v>
      </c>
      <c r="L15" s="86">
        <v>46956</v>
      </c>
      <c r="M15" s="35">
        <v>963</v>
      </c>
      <c r="N15" s="105">
        <v>2.0508561206235624E-2</v>
      </c>
    </row>
    <row r="16" spans="1:14">
      <c r="A16" s="126" t="s">
        <v>32</v>
      </c>
      <c r="B16" s="67" t="s">
        <v>14</v>
      </c>
      <c r="C16" s="32">
        <v>45895</v>
      </c>
      <c r="D16" s="35">
        <v>406</v>
      </c>
      <c r="E16" s="91">
        <v>8.8462795511493626E-3</v>
      </c>
      <c r="F16" s="90">
        <v>9547</v>
      </c>
      <c r="G16" s="35">
        <v>163</v>
      </c>
      <c r="H16" s="91">
        <v>1.7073426207185504E-2</v>
      </c>
      <c r="I16" s="90">
        <v>2205</v>
      </c>
      <c r="J16" s="35">
        <v>59</v>
      </c>
      <c r="K16" s="91">
        <v>2.6757369614512472E-2</v>
      </c>
      <c r="L16" s="86">
        <v>184167</v>
      </c>
      <c r="M16" s="35">
        <v>1034</v>
      </c>
      <c r="N16" s="105">
        <v>5.6144694760733461E-3</v>
      </c>
    </row>
    <row r="17" spans="1:14">
      <c r="A17" s="127"/>
      <c r="B17" s="68" t="s">
        <v>13</v>
      </c>
      <c r="C17" s="32">
        <v>23362</v>
      </c>
      <c r="D17" s="35">
        <v>136</v>
      </c>
      <c r="E17" s="91">
        <v>5.8214193990240564E-3</v>
      </c>
      <c r="F17" s="90">
        <v>4603</v>
      </c>
      <c r="G17" s="35">
        <v>18</v>
      </c>
      <c r="H17" s="91">
        <v>3.9104931566369761E-3</v>
      </c>
      <c r="I17" s="90">
        <v>1274</v>
      </c>
      <c r="J17" s="35">
        <v>8</v>
      </c>
      <c r="K17" s="91">
        <v>6.2794348508634227E-3</v>
      </c>
      <c r="L17" s="86">
        <v>137968</v>
      </c>
      <c r="M17" s="35">
        <v>1898</v>
      </c>
      <c r="N17" s="105">
        <v>1.3756813174069349E-2</v>
      </c>
    </row>
    <row r="18" spans="1:14">
      <c r="A18" s="75" t="s">
        <v>33</v>
      </c>
      <c r="B18" s="69" t="s">
        <v>15</v>
      </c>
      <c r="C18" s="32">
        <v>10141</v>
      </c>
      <c r="D18" s="35">
        <v>378</v>
      </c>
      <c r="E18" s="91">
        <v>3.7274430529533574E-2</v>
      </c>
      <c r="F18" s="90">
        <v>4704</v>
      </c>
      <c r="G18" s="35">
        <v>243</v>
      </c>
      <c r="H18" s="91">
        <v>5.1658163265306124E-2</v>
      </c>
      <c r="I18" s="90">
        <v>1042</v>
      </c>
      <c r="J18" s="35">
        <v>70</v>
      </c>
      <c r="K18" s="91">
        <v>6.71785028790787E-2</v>
      </c>
      <c r="L18" s="86">
        <v>29681</v>
      </c>
      <c r="M18" s="35">
        <v>511</v>
      </c>
      <c r="N18" s="105">
        <v>1.7216401064654156E-2</v>
      </c>
    </row>
    <row r="19" spans="1:14" ht="15" customHeight="1">
      <c r="A19" s="131" t="s">
        <v>34</v>
      </c>
      <c r="B19" s="70" t="s">
        <v>16</v>
      </c>
      <c r="C19" s="32">
        <v>40398.298294</v>
      </c>
      <c r="D19" s="35">
        <v>3289.2430339999996</v>
      </c>
      <c r="E19" s="91">
        <v>8.142033632363474E-2</v>
      </c>
      <c r="F19" s="90">
        <v>4988.2948400000014</v>
      </c>
      <c r="G19" s="35">
        <v>1335.2645580000001</v>
      </c>
      <c r="H19" s="91">
        <v>0.26767955801104965</v>
      </c>
      <c r="I19" s="90">
        <v>1612.2389399999997</v>
      </c>
      <c r="J19" s="35">
        <v>60.631208000000001</v>
      </c>
      <c r="K19" s="91">
        <v>3.7606837606837612E-2</v>
      </c>
      <c r="L19" s="86">
        <v>130900</v>
      </c>
      <c r="M19" s="35">
        <v>6173</v>
      </c>
      <c r="N19" s="105">
        <v>4.7158135981665392E-2</v>
      </c>
    </row>
    <row r="20" spans="1:14">
      <c r="A20" s="132"/>
      <c r="B20" s="71" t="s">
        <v>17</v>
      </c>
      <c r="C20" s="32">
        <v>53915.68</v>
      </c>
      <c r="D20" s="35">
        <v>17248.509600000001</v>
      </c>
      <c r="E20" s="91">
        <v>0.31991638795986627</v>
      </c>
      <c r="F20" s="90">
        <v>17010.4872</v>
      </c>
      <c r="G20" s="35">
        <v>9679.5775999999987</v>
      </c>
      <c r="H20" s="91">
        <v>0.56903588275825512</v>
      </c>
      <c r="I20" s="90">
        <v>3033.8839999999996</v>
      </c>
      <c r="J20" s="35">
        <v>1140.5239999999999</v>
      </c>
      <c r="K20" s="91">
        <v>0.37592867756315007</v>
      </c>
      <c r="L20" s="86">
        <v>258954</v>
      </c>
      <c r="M20" s="35">
        <v>39449</v>
      </c>
      <c r="N20" s="105">
        <v>0.15233979780192622</v>
      </c>
    </row>
    <row r="21" spans="1:14">
      <c r="A21" s="132"/>
      <c r="B21" s="72" t="s">
        <v>18</v>
      </c>
      <c r="C21" s="32">
        <v>20342.861106</v>
      </c>
      <c r="D21" s="35">
        <v>354.78128399999997</v>
      </c>
      <c r="E21" s="91">
        <v>1.7440087810232329E-2</v>
      </c>
      <c r="F21" s="90">
        <v>2185.7504280000003</v>
      </c>
      <c r="G21" s="35">
        <v>234.45336599999999</v>
      </c>
      <c r="H21" s="91">
        <v>0.10726447219069238</v>
      </c>
      <c r="I21" s="90">
        <v>40.936301999999998</v>
      </c>
      <c r="J21" s="35">
        <v>6.2024699999999999</v>
      </c>
      <c r="K21" s="91">
        <v>0.15151515151515152</v>
      </c>
      <c r="L21" s="86">
        <v>89074</v>
      </c>
      <c r="M21" s="35">
        <v>541</v>
      </c>
      <c r="N21" s="105">
        <v>6.0736017244089188E-3</v>
      </c>
    </row>
    <row r="22" spans="1:14">
      <c r="A22" s="132"/>
      <c r="B22" s="73" t="s">
        <v>19</v>
      </c>
      <c r="C22" s="32">
        <v>17807.661386</v>
      </c>
      <c r="D22" s="35">
        <v>1453.7710099999997</v>
      </c>
      <c r="E22" s="91">
        <v>8.1637390698754142E-2</v>
      </c>
      <c r="F22" s="90">
        <v>-3724.6853460000002</v>
      </c>
      <c r="G22" s="35">
        <v>482.29370000000011</v>
      </c>
      <c r="H22" s="91" t="s">
        <v>51</v>
      </c>
      <c r="I22" s="90">
        <v>77.166991999999993</v>
      </c>
      <c r="J22" s="35">
        <v>60.631208000000001</v>
      </c>
      <c r="K22" s="91">
        <v>0.78571428571428581</v>
      </c>
      <c r="L22" s="86">
        <v>91839</v>
      </c>
      <c r="M22" s="35">
        <v>7612</v>
      </c>
      <c r="N22" s="105">
        <v>8.2884177745837825E-2</v>
      </c>
    </row>
    <row r="23" spans="1:14">
      <c r="A23" s="133"/>
      <c r="B23" s="74" t="s">
        <v>20</v>
      </c>
      <c r="C23" s="32">
        <v>13784.562399999999</v>
      </c>
      <c r="D23" s="35">
        <v>5329.3575999999994</v>
      </c>
      <c r="E23" s="91">
        <v>0.38661782981228332</v>
      </c>
      <c r="F23" s="90">
        <v>-1373.1368000000004</v>
      </c>
      <c r="G23" s="35">
        <v>986.35039999999992</v>
      </c>
      <c r="H23" s="91" t="s">
        <v>51</v>
      </c>
      <c r="I23" s="90">
        <v>1037.7416000000001</v>
      </c>
      <c r="J23" s="35">
        <v>204.66320000000002</v>
      </c>
      <c r="K23" s="91">
        <v>0.19721980886185925</v>
      </c>
      <c r="L23" s="86">
        <v>87318</v>
      </c>
      <c r="M23" s="35">
        <v>15273</v>
      </c>
      <c r="N23" s="105">
        <v>0.17491238919810348</v>
      </c>
    </row>
    <row r="24" spans="1:14">
      <c r="A24" s="114" t="s">
        <v>52</v>
      </c>
      <c r="B24" s="115"/>
      <c r="C24" s="36">
        <v>488407.43018599995</v>
      </c>
      <c r="D24" s="104">
        <v>58545.105528</v>
      </c>
      <c r="E24" s="88">
        <v>0.11986939982814</v>
      </c>
      <c r="F24" s="47">
        <v>94318.784321999992</v>
      </c>
      <c r="G24" s="104">
        <v>24770.537624000001</v>
      </c>
      <c r="H24" s="88">
        <v>0.26262570920586215</v>
      </c>
      <c r="I24" s="47">
        <v>27897.383833999993</v>
      </c>
      <c r="J24" s="104">
        <v>3832.4280859999994</v>
      </c>
      <c r="K24" s="91">
        <v>0.13737589548913973</v>
      </c>
      <c r="L24" s="41">
        <v>2097614</v>
      </c>
      <c r="M24" s="104">
        <v>144748</v>
      </c>
      <c r="N24" s="34">
        <v>6.9006023033789818E-2</v>
      </c>
    </row>
  </sheetData>
  <mergeCells count="11">
    <mergeCell ref="C2:E2"/>
    <mergeCell ref="F2:H2"/>
    <mergeCell ref="I2:K2"/>
    <mergeCell ref="L2:N2"/>
    <mergeCell ref="A19:A23"/>
    <mergeCell ref="A24:B24"/>
    <mergeCell ref="A4:A8"/>
    <mergeCell ref="A9:A11"/>
    <mergeCell ref="A12:A13"/>
    <mergeCell ref="A14:A15"/>
    <mergeCell ref="A16:A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"/>
  <sheetViews>
    <sheetView topLeftCell="B1" workbookViewId="0">
      <selection activeCell="C29" sqref="C29"/>
    </sheetView>
  </sheetViews>
  <sheetFormatPr baseColWidth="10" defaultRowHeight="14.4"/>
  <cols>
    <col min="1" max="1" width="11.5546875" style="29"/>
    <col min="2" max="2" width="19.6640625" customWidth="1"/>
    <col min="3" max="18" width="10.33203125" customWidth="1"/>
  </cols>
  <sheetData>
    <row r="1" spans="1:23">
      <c r="B1" s="106" t="s">
        <v>54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.75" customHeight="1">
      <c r="C2" s="136" t="s">
        <v>38</v>
      </c>
      <c r="D2" s="137"/>
      <c r="E2" s="138"/>
      <c r="F2" s="134" t="s">
        <v>46</v>
      </c>
      <c r="G2" s="137"/>
      <c r="H2" s="138"/>
      <c r="I2" s="134" t="s">
        <v>39</v>
      </c>
      <c r="J2" s="137"/>
      <c r="K2" s="135"/>
      <c r="L2" s="136" t="s">
        <v>40</v>
      </c>
      <c r="M2" s="137"/>
      <c r="N2" s="138"/>
      <c r="O2" s="134" t="s">
        <v>41</v>
      </c>
      <c r="P2" s="138"/>
      <c r="Q2" s="134" t="s">
        <v>42</v>
      </c>
      <c r="R2" s="135"/>
    </row>
    <row r="3" spans="1:23" hidden="1">
      <c r="C3" s="22"/>
      <c r="D3" s="22"/>
      <c r="E3" s="42"/>
      <c r="F3" s="45"/>
      <c r="G3" s="22"/>
      <c r="H3" s="42"/>
      <c r="L3" s="22"/>
      <c r="M3" s="22"/>
      <c r="N3" s="42"/>
      <c r="O3" s="45"/>
      <c r="P3" s="42"/>
    </row>
    <row r="4" spans="1:23" s="2" customFormat="1" ht="36.9" customHeight="1">
      <c r="B4" s="28" t="s">
        <v>21</v>
      </c>
      <c r="C4" s="39" t="s">
        <v>47</v>
      </c>
      <c r="D4" s="24" t="s">
        <v>43</v>
      </c>
      <c r="E4" s="43" t="s">
        <v>44</v>
      </c>
      <c r="F4" s="46" t="s">
        <v>47</v>
      </c>
      <c r="G4" s="24" t="s">
        <v>43</v>
      </c>
      <c r="H4" s="43" t="s">
        <v>44</v>
      </c>
      <c r="I4" s="40" t="s">
        <v>47</v>
      </c>
      <c r="J4" s="24" t="s">
        <v>43</v>
      </c>
      <c r="K4" s="43" t="s">
        <v>44</v>
      </c>
      <c r="L4" s="40" t="s">
        <v>48</v>
      </c>
      <c r="M4" s="24" t="s">
        <v>45</v>
      </c>
      <c r="N4" s="43" t="s">
        <v>44</v>
      </c>
      <c r="O4" s="46" t="s">
        <v>49</v>
      </c>
      <c r="P4" s="78" t="s">
        <v>25</v>
      </c>
      <c r="Q4" s="48" t="s">
        <v>50</v>
      </c>
      <c r="R4" s="37" t="s">
        <v>25</v>
      </c>
    </row>
    <row r="5" spans="1:23">
      <c r="A5" s="116" t="s">
        <v>28</v>
      </c>
      <c r="B5" s="76" t="s">
        <v>1</v>
      </c>
      <c r="C5" s="50">
        <v>1208</v>
      </c>
      <c r="D5" s="77">
        <v>2.8133587964041175E-2</v>
      </c>
      <c r="E5" s="44">
        <v>4.2189082527153983E-2</v>
      </c>
      <c r="F5" s="51">
        <v>665</v>
      </c>
      <c r="G5" s="23">
        <v>6.7926455566905006E-2</v>
      </c>
      <c r="H5" s="44">
        <v>8.4767367750159334E-2</v>
      </c>
      <c r="I5" s="52">
        <v>118</v>
      </c>
      <c r="J5" s="23">
        <v>3.5382308845577214E-2</v>
      </c>
      <c r="K5" s="44">
        <v>5.4705609643022714E-2</v>
      </c>
      <c r="L5" s="52">
        <v>3609</v>
      </c>
      <c r="M5" s="23">
        <v>1.9878711766941521E-2</v>
      </c>
      <c r="N5" s="44">
        <v>2.8971662519065584E-2</v>
      </c>
      <c r="O5" s="51">
        <f>0.184261568301469*1000</f>
        <v>184.261568301469</v>
      </c>
      <c r="P5" s="103">
        <v>3.4170451467517795</v>
      </c>
      <c r="Q5" s="53">
        <v>0.55049668874172186</v>
      </c>
      <c r="R5" s="38">
        <v>2.4144256201421914</v>
      </c>
    </row>
    <row r="6" spans="1:23">
      <c r="A6" s="117"/>
      <c r="B6" s="5" t="s">
        <v>2</v>
      </c>
      <c r="C6" s="50">
        <v>208</v>
      </c>
      <c r="D6" s="77">
        <v>8.7160576600737519E-3</v>
      </c>
      <c r="E6" s="44">
        <v>4.3826380109565952E-2</v>
      </c>
      <c r="F6" s="51">
        <v>129</v>
      </c>
      <c r="G6" s="23">
        <v>1.9533615990308905E-2</v>
      </c>
      <c r="H6" s="44">
        <v>7.4696004632310367E-2</v>
      </c>
      <c r="I6" s="52">
        <v>18</v>
      </c>
      <c r="J6" s="23">
        <v>7.7519379844961239E-3</v>
      </c>
      <c r="K6" s="44">
        <v>3.2028469750889681E-2</v>
      </c>
      <c r="L6" s="52">
        <v>259</v>
      </c>
      <c r="M6" s="23">
        <v>2.5173248320973494E-3</v>
      </c>
      <c r="N6" s="44">
        <v>2.2222222222222223E-2</v>
      </c>
      <c r="O6" s="51">
        <f>0.498069498069498*1000</f>
        <v>498.06949806949802</v>
      </c>
      <c r="P6" s="103">
        <v>7.7596723876251437</v>
      </c>
      <c r="Q6" s="53">
        <v>0.62019230769230771</v>
      </c>
      <c r="R6" s="38">
        <v>2.2411067884265945</v>
      </c>
    </row>
    <row r="7" spans="1:23">
      <c r="A7" s="117"/>
      <c r="B7" s="4" t="s">
        <v>3</v>
      </c>
      <c r="C7" s="50">
        <v>679</v>
      </c>
      <c r="D7" s="77">
        <v>2.0939986430642078E-2</v>
      </c>
      <c r="E7" s="44">
        <v>7.6627920099311589E-2</v>
      </c>
      <c r="F7" s="51">
        <v>411</v>
      </c>
      <c r="G7" s="23">
        <v>4.6482696222574081E-2</v>
      </c>
      <c r="H7" s="44">
        <v>0.1644657863145258</v>
      </c>
      <c r="I7" s="52">
        <v>75</v>
      </c>
      <c r="J7" s="23">
        <v>2.508361204013378E-2</v>
      </c>
      <c r="K7" s="44">
        <v>0.10608203677510608</v>
      </c>
      <c r="L7" s="52">
        <v>1293</v>
      </c>
      <c r="M7" s="23">
        <v>9.355735000434141E-3</v>
      </c>
      <c r="N7" s="44">
        <v>3.7569735006973498E-2</v>
      </c>
      <c r="O7" s="51">
        <f>0.317865429234339*1000</f>
        <v>317.86542923433905</v>
      </c>
      <c r="P7" s="103">
        <v>4.9683639201427905</v>
      </c>
      <c r="Q7" s="53">
        <v>0.60530191458026505</v>
      </c>
      <c r="R7" s="38">
        <v>2.2198054605496123</v>
      </c>
    </row>
    <row r="8" spans="1:23">
      <c r="A8" s="117"/>
      <c r="B8" s="1" t="s">
        <v>4</v>
      </c>
      <c r="C8" s="50">
        <v>324</v>
      </c>
      <c r="D8" s="77">
        <v>1.9855374433141317E-2</v>
      </c>
      <c r="E8" s="44">
        <v>0.11642112827883579</v>
      </c>
      <c r="F8" s="51">
        <v>151</v>
      </c>
      <c r="G8" s="23">
        <v>2.0496810099090539E-2</v>
      </c>
      <c r="H8" s="44">
        <v>0.15455475946775846</v>
      </c>
      <c r="I8" s="52">
        <v>36</v>
      </c>
      <c r="J8" s="23">
        <v>1.9554589896795219E-2</v>
      </c>
      <c r="K8" s="44">
        <v>0.16</v>
      </c>
      <c r="L8" s="52">
        <v>863</v>
      </c>
      <c r="M8" s="23">
        <v>1.0951776649746192E-2</v>
      </c>
      <c r="N8" s="44">
        <v>6.6527906259636144E-2</v>
      </c>
      <c r="O8" s="51">
        <f>0.174971031286211*1000</f>
        <v>174.971031286211</v>
      </c>
      <c r="P8" s="103">
        <v>1.8715511423039797</v>
      </c>
      <c r="Q8" s="53">
        <v>0.4660493827160494</v>
      </c>
      <c r="R8" s="38">
        <v>1.032305392583208</v>
      </c>
    </row>
    <row r="9" spans="1:23">
      <c r="A9" s="118"/>
      <c r="B9" s="3" t="s">
        <v>5</v>
      </c>
      <c r="C9" s="50">
        <v>855</v>
      </c>
      <c r="D9" s="77">
        <v>3.3342432632687283E-2</v>
      </c>
      <c r="E9" s="44">
        <v>6.3118263694079427E-2</v>
      </c>
      <c r="F9" s="51">
        <v>587</v>
      </c>
      <c r="G9" s="23">
        <v>9.6056291932580598E-2</v>
      </c>
      <c r="H9" s="44">
        <v>0.1316733961417676</v>
      </c>
      <c r="I9" s="52">
        <v>101</v>
      </c>
      <c r="J9" s="23">
        <v>5.8995327102803738E-2</v>
      </c>
      <c r="K9" s="44">
        <v>8.9222614840989395E-2</v>
      </c>
      <c r="L9" s="52">
        <v>1570</v>
      </c>
      <c r="M9" s="23">
        <v>1.1919584560721553E-2</v>
      </c>
      <c r="N9" s="44">
        <v>1.9599520623189853E-2</v>
      </c>
      <c r="O9" s="51">
        <f>0.373885350318471*1000</f>
        <v>373.88535031847096</v>
      </c>
      <c r="P9" s="103">
        <v>8.058694616682665</v>
      </c>
      <c r="Q9" s="53">
        <v>0.68654970760233913</v>
      </c>
      <c r="R9" s="38">
        <v>2.8809023321955136</v>
      </c>
    </row>
    <row r="10" spans="1:23">
      <c r="A10" s="119" t="s">
        <v>29</v>
      </c>
      <c r="B10" s="7" t="s">
        <v>6</v>
      </c>
      <c r="C10" s="50">
        <v>348</v>
      </c>
      <c r="D10" s="77">
        <v>3.0916844349680169E-2</v>
      </c>
      <c r="E10" s="44">
        <v>0.10964083175803403</v>
      </c>
      <c r="F10" s="51">
        <v>220</v>
      </c>
      <c r="G10" s="23">
        <v>7.0108349267049078E-2</v>
      </c>
      <c r="H10" s="44">
        <v>0.16140865737344093</v>
      </c>
      <c r="I10" s="52">
        <v>62</v>
      </c>
      <c r="J10" s="23">
        <v>0.10130718954248366</v>
      </c>
      <c r="K10" s="44">
        <v>0.15233415233415235</v>
      </c>
      <c r="L10" s="52">
        <v>491</v>
      </c>
      <c r="M10" s="23">
        <v>1.1143894689060373E-2</v>
      </c>
      <c r="N10" s="44">
        <v>4.844597927972373E-2</v>
      </c>
      <c r="O10" s="51">
        <f>0.44806517311609*1000</f>
        <v>448.06517311609002</v>
      </c>
      <c r="P10" s="103">
        <v>6.2911891419677852</v>
      </c>
      <c r="Q10" s="53">
        <v>0.63218390804597702</v>
      </c>
      <c r="R10" s="38">
        <v>2.2676424693962769</v>
      </c>
    </row>
    <row r="11" spans="1:23">
      <c r="A11" s="120"/>
      <c r="B11" s="8" t="s">
        <v>7</v>
      </c>
      <c r="C11" s="50">
        <v>1567</v>
      </c>
      <c r="D11" s="77">
        <v>4.5188453441762554E-2</v>
      </c>
      <c r="E11" s="44">
        <v>6.484048495882816E-2</v>
      </c>
      <c r="F11" s="51">
        <v>1167</v>
      </c>
      <c r="G11" s="23" t="s">
        <v>51</v>
      </c>
      <c r="H11" s="44" t="s">
        <v>51</v>
      </c>
      <c r="I11" s="52">
        <v>192</v>
      </c>
      <c r="J11" s="23">
        <v>0.22775800711743771</v>
      </c>
      <c r="K11" s="44">
        <v>0.15347721822541965</v>
      </c>
      <c r="L11" s="52">
        <v>607</v>
      </c>
      <c r="M11" s="23">
        <v>6.0036595618416502E-3</v>
      </c>
      <c r="N11" s="44">
        <v>1.0966972609669726E-2</v>
      </c>
      <c r="O11" s="51">
        <f>1.92257001647446*1000</f>
        <v>1922.5700164744599</v>
      </c>
      <c r="P11" s="103" t="s">
        <v>51</v>
      </c>
      <c r="Q11" s="53">
        <v>0.74473516273133378</v>
      </c>
      <c r="R11" s="38" t="s">
        <v>51</v>
      </c>
    </row>
    <row r="12" spans="1:23">
      <c r="A12" s="121"/>
      <c r="B12" s="9" t="s">
        <v>8</v>
      </c>
      <c r="C12" s="51">
        <v>0</v>
      </c>
      <c r="D12" s="77" t="s">
        <v>26</v>
      </c>
      <c r="E12" s="44" t="s">
        <v>26</v>
      </c>
      <c r="F12" s="51">
        <v>0</v>
      </c>
      <c r="G12" s="23" t="s">
        <v>26</v>
      </c>
      <c r="H12" s="44" t="s">
        <v>26</v>
      </c>
      <c r="I12" s="52">
        <v>0</v>
      </c>
      <c r="J12" s="23" t="s">
        <v>26</v>
      </c>
      <c r="K12" s="44" t="s">
        <v>26</v>
      </c>
      <c r="L12" s="52">
        <v>0</v>
      </c>
      <c r="M12" s="23" t="s">
        <v>26</v>
      </c>
      <c r="N12" s="44" t="s">
        <v>26</v>
      </c>
      <c r="O12" s="51">
        <v>0</v>
      </c>
      <c r="P12" s="103" t="s">
        <v>26</v>
      </c>
      <c r="Q12" s="107" t="s">
        <v>26</v>
      </c>
      <c r="R12" s="38" t="s">
        <v>26</v>
      </c>
    </row>
    <row r="13" spans="1:23">
      <c r="A13" s="122" t="s">
        <v>30</v>
      </c>
      <c r="B13" s="10" t="s">
        <v>9</v>
      </c>
      <c r="C13" s="50">
        <v>506.28899999999993</v>
      </c>
      <c r="D13" s="77">
        <v>2.1403656321087691E-2</v>
      </c>
      <c r="E13" s="44">
        <v>0.11689144651401719</v>
      </c>
      <c r="F13" s="51">
        <v>445.69499999999999</v>
      </c>
      <c r="G13" s="23">
        <v>5.6598044735941822E-2</v>
      </c>
      <c r="H13" s="44">
        <v>0.2329740672961271</v>
      </c>
      <c r="I13" s="52">
        <v>75.556999999999988</v>
      </c>
      <c r="J13" s="23">
        <v>5.3785186703796707E-2</v>
      </c>
      <c r="K13" s="44">
        <v>0.20511894710837569</v>
      </c>
      <c r="L13" s="52">
        <v>319</v>
      </c>
      <c r="M13" s="23">
        <v>3.6085564642933904E-3</v>
      </c>
      <c r="N13" s="44">
        <v>1.1746078503571691E-2</v>
      </c>
      <c r="O13" s="51">
        <f>1.39716300940439*1000</f>
        <v>1397.1630094043901</v>
      </c>
      <c r="P13" s="103">
        <v>15.684400478689634</v>
      </c>
      <c r="Q13" s="53">
        <v>0.88031736814349126</v>
      </c>
      <c r="R13" s="38">
        <v>2.6443166479074556</v>
      </c>
    </row>
    <row r="14" spans="1:23">
      <c r="A14" s="123"/>
      <c r="B14" s="11" t="s">
        <v>10</v>
      </c>
      <c r="C14" s="50">
        <v>1039.5550000000001</v>
      </c>
      <c r="D14" s="77">
        <v>4.8744082209449778E-2</v>
      </c>
      <c r="E14" s="44">
        <v>8.6093087086728498E-2</v>
      </c>
      <c r="F14" s="51">
        <v>215.904</v>
      </c>
      <c r="G14" s="23">
        <v>0.10138280008565025</v>
      </c>
      <c r="H14" s="44">
        <v>7.6986437943804886E-2</v>
      </c>
      <c r="I14" s="52">
        <v>52.362000000000002</v>
      </c>
      <c r="J14" s="23">
        <v>0.62773635121202653</v>
      </c>
      <c r="K14" s="44">
        <v>0.2331884496855906</v>
      </c>
      <c r="L14" s="52">
        <v>191</v>
      </c>
      <c r="M14" s="23">
        <v>1.5819770571913695E-3</v>
      </c>
      <c r="N14" s="44">
        <v>2.6211060793193356E-3</v>
      </c>
      <c r="O14" s="51">
        <v>1.1303874345549738</v>
      </c>
      <c r="P14" s="103">
        <v>64.086138054141273</v>
      </c>
      <c r="Q14" s="53">
        <v>0.20768886687092072</v>
      </c>
      <c r="R14" s="38">
        <v>2.0798996614607641</v>
      </c>
    </row>
    <row r="15" spans="1:23">
      <c r="A15" s="124" t="s">
        <v>31</v>
      </c>
      <c r="B15" s="12" t="s">
        <v>11</v>
      </c>
      <c r="C15" s="50">
        <v>298</v>
      </c>
      <c r="D15" s="77">
        <v>1.7457527826596368E-2</v>
      </c>
      <c r="E15" s="44">
        <v>2.555746140651801E-2</v>
      </c>
      <c r="F15" s="51">
        <v>166</v>
      </c>
      <c r="G15" s="23">
        <v>2.5880885562831305E-2</v>
      </c>
      <c r="H15" s="44">
        <v>3.0999066293183941E-2</v>
      </c>
      <c r="I15" s="52">
        <v>35</v>
      </c>
      <c r="J15" s="23">
        <v>2.0796197266785502E-2</v>
      </c>
      <c r="K15" s="44">
        <v>2.7559055118110236E-2</v>
      </c>
      <c r="L15" s="52">
        <v>774</v>
      </c>
      <c r="M15" s="23">
        <v>1.468133535660091E-2</v>
      </c>
      <c r="N15" s="44">
        <v>2.0296847957203545E-2</v>
      </c>
      <c r="O15" s="51">
        <f>0.214470284237726*1000</f>
        <v>214.47028423772599</v>
      </c>
      <c r="P15" s="103">
        <v>1.7628427478972435</v>
      </c>
      <c r="Q15" s="53">
        <v>0.55704697986577179</v>
      </c>
      <c r="R15" s="38">
        <v>1.482505760260169</v>
      </c>
    </row>
    <row r="16" spans="1:23">
      <c r="A16" s="125"/>
      <c r="B16" s="13" t="s">
        <v>12</v>
      </c>
      <c r="C16" s="50">
        <v>2</v>
      </c>
      <c r="D16" s="77">
        <v>1.536806516059628E-4</v>
      </c>
      <c r="E16" s="44">
        <v>4.8297512678097078E-4</v>
      </c>
      <c r="F16" s="110">
        <v>0</v>
      </c>
      <c r="G16" s="23">
        <v>0</v>
      </c>
      <c r="H16" s="44">
        <v>0</v>
      </c>
      <c r="I16" s="111">
        <v>0</v>
      </c>
      <c r="J16" s="23">
        <v>0</v>
      </c>
      <c r="K16" s="44">
        <v>0</v>
      </c>
      <c r="L16" s="52">
        <v>12</v>
      </c>
      <c r="M16" s="23">
        <v>2.5555839509327881E-4</v>
      </c>
      <c r="N16" s="44">
        <v>1.0071338648762064E-3</v>
      </c>
      <c r="O16" s="110">
        <v>0</v>
      </c>
      <c r="P16" s="103">
        <v>0</v>
      </c>
      <c r="Q16" s="53">
        <v>0</v>
      </c>
      <c r="R16" s="38">
        <v>0</v>
      </c>
    </row>
    <row r="17" spans="1:18">
      <c r="A17" s="126" t="s">
        <v>32</v>
      </c>
      <c r="B17" s="14" t="s">
        <v>13</v>
      </c>
      <c r="C17" s="50">
        <v>12</v>
      </c>
      <c r="D17" s="77">
        <v>5.1365465285506374E-4</v>
      </c>
      <c r="E17" s="44">
        <v>7.2389455269349101E-4</v>
      </c>
      <c r="F17" s="110">
        <v>0</v>
      </c>
      <c r="G17" s="23">
        <v>0</v>
      </c>
      <c r="H17" s="44">
        <v>0</v>
      </c>
      <c r="I17" s="52">
        <v>4</v>
      </c>
      <c r="J17" s="23">
        <v>3.1397174254317113E-3</v>
      </c>
      <c r="K17" s="44">
        <v>2.4752475247524753E-3</v>
      </c>
      <c r="L17" s="52">
        <v>3</v>
      </c>
      <c r="M17" s="23">
        <v>2.1744172561753451E-5</v>
      </c>
      <c r="N17" s="44">
        <v>2.8553752438966354E-5</v>
      </c>
      <c r="O17" s="110">
        <v>0</v>
      </c>
      <c r="P17" s="103">
        <v>0</v>
      </c>
      <c r="Q17" s="53">
        <v>0</v>
      </c>
      <c r="R17" s="38">
        <v>0</v>
      </c>
    </row>
    <row r="18" spans="1:18">
      <c r="A18" s="127"/>
      <c r="B18" s="15" t="s">
        <v>14</v>
      </c>
      <c r="C18" s="32" t="s">
        <v>26</v>
      </c>
      <c r="D18" s="77" t="s">
        <v>26</v>
      </c>
      <c r="E18" s="44" t="s">
        <v>26</v>
      </c>
      <c r="F18" s="51" t="s">
        <v>26</v>
      </c>
      <c r="G18" s="23" t="s">
        <v>26</v>
      </c>
      <c r="H18" s="44" t="s">
        <v>26</v>
      </c>
      <c r="I18" s="52" t="s">
        <v>26</v>
      </c>
      <c r="J18" s="23" t="s">
        <v>26</v>
      </c>
      <c r="K18" s="44" t="s">
        <v>26</v>
      </c>
      <c r="L18" s="52" t="s">
        <v>26</v>
      </c>
      <c r="M18" s="23" t="s">
        <v>26</v>
      </c>
      <c r="N18" s="44" t="s">
        <v>26</v>
      </c>
      <c r="O18" s="51" t="s">
        <v>26</v>
      </c>
      <c r="P18" s="103" t="s">
        <v>26</v>
      </c>
      <c r="Q18" s="53" t="s">
        <v>26</v>
      </c>
      <c r="R18" s="38" t="s">
        <v>26</v>
      </c>
    </row>
    <row r="19" spans="1:18">
      <c r="A19" s="75" t="s">
        <v>33</v>
      </c>
      <c r="B19" s="16" t="s">
        <v>15</v>
      </c>
      <c r="C19" s="50">
        <v>313</v>
      </c>
      <c r="D19" s="77">
        <v>3.086480623212701E-2</v>
      </c>
      <c r="E19" s="44">
        <v>4.3184326710816776E-2</v>
      </c>
      <c r="F19" s="51">
        <v>211</v>
      </c>
      <c r="G19" s="23">
        <v>4.485544217687075E-2</v>
      </c>
      <c r="H19" s="44">
        <v>5.3675909437802087E-2</v>
      </c>
      <c r="I19" s="52">
        <v>64</v>
      </c>
      <c r="J19" s="23">
        <v>6.1420345489443376E-2</v>
      </c>
      <c r="K19" s="44">
        <v>7.0175438596491224E-2</v>
      </c>
      <c r="L19" s="52">
        <v>393</v>
      </c>
      <c r="M19" s="23">
        <v>1.3240793773794684E-2</v>
      </c>
      <c r="N19" s="44">
        <v>1.7294490406618554E-2</v>
      </c>
      <c r="O19" s="51">
        <f>0.536895674300254*1000</f>
        <v>536.89567430025397</v>
      </c>
      <c r="P19" s="103">
        <v>3.3876701762129784</v>
      </c>
      <c r="Q19" s="53">
        <v>0.67412140575079871</v>
      </c>
      <c r="R19" s="38">
        <v>1.4532876649062181</v>
      </c>
    </row>
    <row r="20" spans="1:18">
      <c r="A20" s="131" t="s">
        <v>34</v>
      </c>
      <c r="B20" s="17" t="s">
        <v>16</v>
      </c>
      <c r="C20" s="50">
        <v>581.50840400000004</v>
      </c>
      <c r="D20" s="77">
        <v>1.4394378688133166E-2</v>
      </c>
      <c r="E20" s="44">
        <v>3.011704253497003E-2</v>
      </c>
      <c r="F20" s="51">
        <v>556.70472800000005</v>
      </c>
      <c r="G20" s="23">
        <v>0.11160220994475135</v>
      </c>
      <c r="H20" s="44">
        <v>0.17353951890034358</v>
      </c>
      <c r="I20" s="52">
        <v>1.377982</v>
      </c>
      <c r="J20" s="77">
        <v>8.5470085470085492E-4</v>
      </c>
      <c r="K20" s="44">
        <v>9.8911968348170147E-4</v>
      </c>
      <c r="L20" s="52">
        <v>42</v>
      </c>
      <c r="M20" s="23">
        <v>3.2085561497326203E-4</v>
      </c>
      <c r="N20" s="44">
        <v>5.1046452271567128E-4</v>
      </c>
      <c r="O20" s="51">
        <f>13.2548744761905*1000</f>
        <v>13254.8744761905</v>
      </c>
      <c r="P20" s="103">
        <v>347.82688766114171</v>
      </c>
      <c r="Q20" s="53">
        <v>0.95734597156398105</v>
      </c>
      <c r="R20" s="38">
        <v>7.7531800686025489</v>
      </c>
    </row>
    <row r="21" spans="1:18">
      <c r="A21" s="132"/>
      <c r="B21" s="18" t="s">
        <v>17</v>
      </c>
      <c r="C21" s="50">
        <v>95.569599999999994</v>
      </c>
      <c r="D21" s="77">
        <v>1.7725752508361203E-3</v>
      </c>
      <c r="E21" s="44">
        <v>2.3706751951334064E-3</v>
      </c>
      <c r="F21" s="110">
        <v>0</v>
      </c>
      <c r="G21" s="23">
        <v>0</v>
      </c>
      <c r="H21" s="44">
        <v>0</v>
      </c>
      <c r="I21" s="52">
        <v>2.7047999999999996</v>
      </c>
      <c r="J21" s="23">
        <v>8.915304606240713E-4</v>
      </c>
      <c r="K21" s="44">
        <v>9.2564023449552611E-4</v>
      </c>
      <c r="L21" s="52">
        <v>340</v>
      </c>
      <c r="M21" s="23">
        <v>1.3129745051244622E-3</v>
      </c>
      <c r="N21" s="44">
        <v>1.585857879148301E-3</v>
      </c>
      <c r="O21" s="110">
        <v>0</v>
      </c>
      <c r="P21" s="103">
        <v>0</v>
      </c>
      <c r="Q21" s="53">
        <v>0</v>
      </c>
      <c r="R21" s="38">
        <v>0</v>
      </c>
    </row>
    <row r="22" spans="1:18">
      <c r="A22" s="132"/>
      <c r="B22" s="19" t="s">
        <v>18</v>
      </c>
      <c r="C22" s="32" t="s">
        <v>26</v>
      </c>
      <c r="D22" s="77" t="s">
        <v>26</v>
      </c>
      <c r="E22" s="44" t="s">
        <v>26</v>
      </c>
      <c r="F22" s="90" t="s">
        <v>26</v>
      </c>
      <c r="G22" s="23" t="s">
        <v>26</v>
      </c>
      <c r="H22" s="44" t="s">
        <v>26</v>
      </c>
      <c r="I22" s="86" t="s">
        <v>26</v>
      </c>
      <c r="J22" s="23" t="s">
        <v>26</v>
      </c>
      <c r="K22" s="44" t="s">
        <v>26</v>
      </c>
      <c r="L22" s="86" t="s">
        <v>26</v>
      </c>
      <c r="M22" s="23" t="s">
        <v>26</v>
      </c>
      <c r="N22" s="44" t="s">
        <v>26</v>
      </c>
      <c r="O22" s="90" t="s">
        <v>26</v>
      </c>
      <c r="P22" s="103" t="s">
        <v>26</v>
      </c>
      <c r="Q22" s="107" t="s">
        <v>26</v>
      </c>
      <c r="R22" s="38" t="s">
        <v>26</v>
      </c>
    </row>
    <row r="23" spans="1:18">
      <c r="A23" s="132"/>
      <c r="B23" s="20" t="s">
        <v>19</v>
      </c>
      <c r="C23" s="50">
        <v>28.937622000000001</v>
      </c>
      <c r="D23" s="77">
        <v>1.6250096726766231E-3</v>
      </c>
      <c r="E23" s="44">
        <v>1.0937499999999999E-2</v>
      </c>
      <c r="F23" s="51">
        <v>8.2678919999999998</v>
      </c>
      <c r="G23" s="23">
        <v>-2.2197558268590451E-3</v>
      </c>
      <c r="H23" s="44">
        <v>-2.5157232704402514E-3</v>
      </c>
      <c r="I23" s="52">
        <v>2.7559640000000001</v>
      </c>
      <c r="J23" s="23">
        <v>3.5714285714285719E-2</v>
      </c>
      <c r="K23" s="44" t="s">
        <v>51</v>
      </c>
      <c r="L23" s="52">
        <v>99</v>
      </c>
      <c r="M23" s="23">
        <v>1.0779734099892202E-3</v>
      </c>
      <c r="N23" s="44">
        <v>3.6300968025814021E-3</v>
      </c>
      <c r="O23" s="51">
        <f>0.0835140606060606*1000</f>
        <v>83.51406060606061</v>
      </c>
      <c r="P23" s="103" t="s">
        <v>51</v>
      </c>
      <c r="Q23" s="53">
        <v>0.2857142857142857</v>
      </c>
      <c r="R23" s="38" t="s">
        <v>51</v>
      </c>
    </row>
    <row r="24" spans="1:18">
      <c r="A24" s="133"/>
      <c r="B24" s="21" t="s">
        <v>20</v>
      </c>
      <c r="C24" s="108">
        <v>0</v>
      </c>
      <c r="D24" s="23">
        <v>0</v>
      </c>
      <c r="E24" s="44">
        <v>0</v>
      </c>
      <c r="F24" s="51">
        <v>-0.90159999999999996</v>
      </c>
      <c r="G24" s="23">
        <v>6.5659881812212711E-4</v>
      </c>
      <c r="H24" s="44">
        <v>-3.2894736842105326E-3</v>
      </c>
      <c r="I24" s="109">
        <v>0</v>
      </c>
      <c r="J24" s="23">
        <v>0</v>
      </c>
      <c r="K24" s="44">
        <v>0</v>
      </c>
      <c r="L24" s="52">
        <v>4</v>
      </c>
      <c r="M24" s="23">
        <v>4.5809569619093431E-5</v>
      </c>
      <c r="N24" s="44">
        <v>4.6802784765693561E-5</v>
      </c>
      <c r="O24" s="90" t="s">
        <v>51</v>
      </c>
      <c r="P24" s="103" t="s">
        <v>51</v>
      </c>
      <c r="Q24" s="107" t="s">
        <v>51</v>
      </c>
      <c r="R24" s="38" t="s">
        <v>51</v>
      </c>
    </row>
    <row r="25" spans="1:18">
      <c r="A25" s="139" t="s">
        <v>52</v>
      </c>
      <c r="B25" s="140"/>
      <c r="C25" s="36">
        <v>8065.8596260000004</v>
      </c>
      <c r="D25" s="101">
        <v>1.6514612856991719E-2</v>
      </c>
      <c r="E25" s="98">
        <v>3.146312933730501E-2</v>
      </c>
      <c r="F25" s="47">
        <v>4932.6700199999996</v>
      </c>
      <c r="G25" s="101">
        <v>5.2297854085566781E-2</v>
      </c>
      <c r="H25" s="99">
        <v>7.2876069152653433E-2</v>
      </c>
      <c r="I25" s="41">
        <v>839.75774599999988</v>
      </c>
      <c r="J25" s="101">
        <v>3.0101666557583912E-2</v>
      </c>
      <c r="K25" s="99">
        <v>4.5060722296403476E-2</v>
      </c>
      <c r="L25" s="41">
        <v>10869</v>
      </c>
      <c r="M25" s="101">
        <v>5.1816015720718873E-3</v>
      </c>
      <c r="N25" s="98">
        <v>9.2719208973520133E-3</v>
      </c>
      <c r="O25" s="47">
        <f>0.45382924096053*1000</f>
        <v>453.82924096053</v>
      </c>
      <c r="P25" s="102">
        <v>10.092990238277862</v>
      </c>
      <c r="Q25" s="49">
        <v>0.61154920228213738</v>
      </c>
      <c r="R25" s="100">
        <v>3.166762341838711</v>
      </c>
    </row>
  </sheetData>
  <mergeCells count="13">
    <mergeCell ref="A25:B25"/>
    <mergeCell ref="A20:A24"/>
    <mergeCell ref="A5:A9"/>
    <mergeCell ref="A10:A12"/>
    <mergeCell ref="A13:A14"/>
    <mergeCell ref="A15:A16"/>
    <mergeCell ref="A17:A18"/>
    <mergeCell ref="Q2:R2"/>
    <mergeCell ref="C2:E2"/>
    <mergeCell ref="F2:H2"/>
    <mergeCell ref="I2:K2"/>
    <mergeCell ref="L2:N2"/>
    <mergeCell ref="O2:P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4"/>
  <sheetViews>
    <sheetView topLeftCell="B4" zoomScaleNormal="100" workbookViewId="0">
      <selection activeCell="R24" sqref="R24"/>
    </sheetView>
  </sheetViews>
  <sheetFormatPr baseColWidth="10" defaultRowHeight="14.4"/>
  <cols>
    <col min="1" max="1" width="11.5546875" style="29"/>
    <col min="2" max="2" width="19.6640625" customWidth="1"/>
    <col min="3" max="18" width="10.33203125" customWidth="1"/>
  </cols>
  <sheetData>
    <row r="1" spans="1:18" ht="16.5" customHeight="1">
      <c r="B1" s="106" t="s">
        <v>55</v>
      </c>
    </row>
    <row r="2" spans="1:18" ht="15.75" customHeight="1">
      <c r="C2" s="136" t="s">
        <v>38</v>
      </c>
      <c r="D2" s="137"/>
      <c r="E2" s="138"/>
      <c r="F2" s="134" t="s">
        <v>46</v>
      </c>
      <c r="G2" s="137"/>
      <c r="H2" s="138"/>
      <c r="I2" s="134" t="s">
        <v>39</v>
      </c>
      <c r="J2" s="137"/>
      <c r="K2" s="137"/>
      <c r="L2" s="134" t="s">
        <v>40</v>
      </c>
      <c r="M2" s="137"/>
      <c r="N2" s="138"/>
      <c r="O2" s="134" t="s">
        <v>41</v>
      </c>
      <c r="P2" s="138"/>
      <c r="Q2" s="134" t="s">
        <v>42</v>
      </c>
      <c r="R2" s="135"/>
    </row>
    <row r="3" spans="1:18" ht="36.9" customHeight="1">
      <c r="B3" s="26" t="s">
        <v>27</v>
      </c>
      <c r="C3" s="39" t="s">
        <v>47</v>
      </c>
      <c r="D3" s="24" t="s">
        <v>43</v>
      </c>
      <c r="E3" s="43" t="s">
        <v>44</v>
      </c>
      <c r="F3" s="40" t="s">
        <v>47</v>
      </c>
      <c r="G3" s="24" t="s">
        <v>43</v>
      </c>
      <c r="H3" s="43" t="s">
        <v>44</v>
      </c>
      <c r="I3" s="40" t="s">
        <v>47</v>
      </c>
      <c r="J3" s="24" t="s">
        <v>43</v>
      </c>
      <c r="K3" s="43" t="s">
        <v>44</v>
      </c>
      <c r="L3" s="40" t="s">
        <v>48</v>
      </c>
      <c r="M3" s="24" t="s">
        <v>45</v>
      </c>
      <c r="N3" s="43" t="s">
        <v>44</v>
      </c>
      <c r="O3" s="40" t="s">
        <v>49</v>
      </c>
      <c r="P3" s="78" t="s">
        <v>25</v>
      </c>
      <c r="Q3" s="48" t="s">
        <v>50</v>
      </c>
      <c r="R3" s="37" t="s">
        <v>25</v>
      </c>
    </row>
    <row r="4" spans="1:18">
      <c r="A4" s="116" t="s">
        <v>28</v>
      </c>
      <c r="B4" s="76" t="s">
        <v>1</v>
      </c>
      <c r="C4" s="50">
        <v>290</v>
      </c>
      <c r="D4" s="112">
        <v>6.7539242628906794E-3</v>
      </c>
      <c r="E4" s="81">
        <v>1.0128173785492264E-2</v>
      </c>
      <c r="F4" s="52">
        <v>164</v>
      </c>
      <c r="G4" s="25">
        <v>1.6751787538304391E-2</v>
      </c>
      <c r="H4" s="82">
        <v>2.0905035054174632E-2</v>
      </c>
      <c r="I4" s="52">
        <v>13</v>
      </c>
      <c r="J4" s="25">
        <v>3.8980509745127436E-3</v>
      </c>
      <c r="K4" s="82">
        <v>6.0268891979601297E-3</v>
      </c>
      <c r="L4" s="52">
        <v>470</v>
      </c>
      <c r="M4" s="25">
        <v>2.5888042478422043E-3</v>
      </c>
      <c r="N4" s="81">
        <v>3.7729790479248617E-3</v>
      </c>
      <c r="O4" s="52">
        <f>0.348936170212766*1000</f>
        <v>348.936170212766</v>
      </c>
      <c r="P4" s="84">
        <v>6.470859105035534</v>
      </c>
      <c r="Q4" s="53">
        <v>0.56551724137931036</v>
      </c>
      <c r="R4" s="79">
        <v>2.4803043217921172</v>
      </c>
    </row>
    <row r="5" spans="1:18">
      <c r="A5" s="117"/>
      <c r="B5" s="5" t="s">
        <v>2</v>
      </c>
      <c r="C5" s="50">
        <v>5</v>
      </c>
      <c r="D5" s="25">
        <v>2.0952061682869594E-4</v>
      </c>
      <c r="E5" s="81">
        <v>1.0535187526337969E-3</v>
      </c>
      <c r="F5" s="52">
        <v>2</v>
      </c>
      <c r="G5" s="25">
        <v>3.0284675953967292E-4</v>
      </c>
      <c r="H5" s="82">
        <v>1.1580775911986102E-3</v>
      </c>
      <c r="I5" s="52">
        <v>-1</v>
      </c>
      <c r="J5" s="25">
        <v>-4.3066322136089578E-4</v>
      </c>
      <c r="K5" s="82">
        <v>-1.7793594306049821E-3</v>
      </c>
      <c r="L5" s="52">
        <v>9</v>
      </c>
      <c r="M5" s="25">
        <v>8.7474608065158863E-5</v>
      </c>
      <c r="N5" s="81">
        <v>7.722007722007722E-4</v>
      </c>
      <c r="O5" s="52">
        <f>0.222222222222222*1000</f>
        <v>222.222222222222</v>
      </c>
      <c r="P5" s="84">
        <v>3.4621105054175922</v>
      </c>
      <c r="Q5" s="53">
        <v>0.4</v>
      </c>
      <c r="R5" s="79">
        <v>1.4454270139309509</v>
      </c>
    </row>
    <row r="6" spans="1:18">
      <c r="A6" s="117"/>
      <c r="B6" s="4" t="s">
        <v>3</v>
      </c>
      <c r="C6" s="50">
        <v>198</v>
      </c>
      <c r="D6" s="25">
        <v>6.1062110651945965E-3</v>
      </c>
      <c r="E6" s="81">
        <v>2.2345107775646088E-2</v>
      </c>
      <c r="F6" s="52">
        <v>172</v>
      </c>
      <c r="G6" s="25">
        <v>1.945261253110156E-2</v>
      </c>
      <c r="H6" s="82">
        <v>6.8827531012404963E-2</v>
      </c>
      <c r="I6" s="52">
        <v>4</v>
      </c>
      <c r="J6" s="25">
        <v>1.3377926421404682E-3</v>
      </c>
      <c r="K6" s="82">
        <v>5.6577086280056579E-3</v>
      </c>
      <c r="L6" s="52">
        <v>162</v>
      </c>
      <c r="M6" s="25">
        <v>1.1721802552748112E-3</v>
      </c>
      <c r="N6" s="81">
        <v>4.7071129707112972E-3</v>
      </c>
      <c r="O6" s="52">
        <f>1.06172839506173*1000</f>
        <v>1061.72839506173</v>
      </c>
      <c r="P6" s="84">
        <v>16.595239890421979</v>
      </c>
      <c r="Q6" s="53">
        <v>0.86868686868686873</v>
      </c>
      <c r="R6" s="79">
        <v>3.185709161280299</v>
      </c>
    </row>
    <row r="7" spans="1:18">
      <c r="A7" s="117"/>
      <c r="B7" s="1" t="s">
        <v>4</v>
      </c>
      <c r="C7" s="32" t="s">
        <v>26</v>
      </c>
      <c r="D7" s="25" t="s">
        <v>26</v>
      </c>
      <c r="E7" s="81" t="s">
        <v>26</v>
      </c>
      <c r="F7" s="86" t="s">
        <v>26</v>
      </c>
      <c r="G7" s="25" t="s">
        <v>26</v>
      </c>
      <c r="H7" s="82" t="s">
        <v>26</v>
      </c>
      <c r="I7" s="86" t="s">
        <v>26</v>
      </c>
      <c r="J7" s="25" t="s">
        <v>26</v>
      </c>
      <c r="K7" s="82" t="s">
        <v>26</v>
      </c>
      <c r="L7" s="86" t="s">
        <v>26</v>
      </c>
      <c r="M7" s="25" t="s">
        <v>26</v>
      </c>
      <c r="N7" s="81" t="s">
        <v>26</v>
      </c>
      <c r="O7" s="86" t="s">
        <v>26</v>
      </c>
      <c r="P7" s="84" t="s">
        <v>26</v>
      </c>
      <c r="Q7" s="107" t="s">
        <v>26</v>
      </c>
      <c r="R7" s="79" t="s">
        <v>26</v>
      </c>
    </row>
    <row r="8" spans="1:18">
      <c r="A8" s="118"/>
      <c r="B8" s="3" t="s">
        <v>5</v>
      </c>
      <c r="C8" s="50">
        <v>9</v>
      </c>
      <c r="D8" s="25">
        <v>3.5097297508091875E-4</v>
      </c>
      <c r="E8" s="81">
        <v>6.6440277572715192E-4</v>
      </c>
      <c r="F8" s="52">
        <v>39</v>
      </c>
      <c r="G8" s="25">
        <v>6.3819342169857633E-3</v>
      </c>
      <c r="H8" s="82">
        <v>8.7483176312247637E-3</v>
      </c>
      <c r="I8" s="111">
        <v>0</v>
      </c>
      <c r="J8" s="25">
        <v>0</v>
      </c>
      <c r="K8" s="82">
        <v>0</v>
      </c>
      <c r="L8" s="52">
        <v>46</v>
      </c>
      <c r="M8" s="25">
        <v>3.4923623553706457E-4</v>
      </c>
      <c r="N8" s="81">
        <v>5.7425347048836511E-4</v>
      </c>
      <c r="O8" s="52">
        <f>0.847826086956522*1000</f>
        <v>847.82608695652198</v>
      </c>
      <c r="P8" s="84">
        <v>18.273974941836887</v>
      </c>
      <c r="Q8" s="53">
        <v>4.333333333333333</v>
      </c>
      <c r="R8" s="79">
        <v>18.183548791796213</v>
      </c>
    </row>
    <row r="9" spans="1:18">
      <c r="A9" s="119" t="s">
        <v>29</v>
      </c>
      <c r="B9" s="7" t="s">
        <v>6</v>
      </c>
      <c r="C9" s="32" t="s">
        <v>26</v>
      </c>
      <c r="D9" s="25" t="s">
        <v>26</v>
      </c>
      <c r="E9" s="81" t="s">
        <v>26</v>
      </c>
      <c r="F9" s="86" t="s">
        <v>26</v>
      </c>
      <c r="G9" s="25" t="s">
        <v>26</v>
      </c>
      <c r="H9" s="82" t="s">
        <v>26</v>
      </c>
      <c r="I9" s="86" t="s">
        <v>26</v>
      </c>
      <c r="J9" s="25" t="s">
        <v>26</v>
      </c>
      <c r="K9" s="82" t="s">
        <v>26</v>
      </c>
      <c r="L9" s="86" t="s">
        <v>26</v>
      </c>
      <c r="M9" s="25" t="s">
        <v>26</v>
      </c>
      <c r="N9" s="81" t="s">
        <v>26</v>
      </c>
      <c r="O9" s="86" t="s">
        <v>26</v>
      </c>
      <c r="P9" s="84" t="s">
        <v>26</v>
      </c>
      <c r="Q9" s="107" t="s">
        <v>26</v>
      </c>
      <c r="R9" s="79" t="s">
        <v>26</v>
      </c>
    </row>
    <row r="10" spans="1:18">
      <c r="A10" s="120"/>
      <c r="B10" s="8" t="s">
        <v>7</v>
      </c>
      <c r="C10" s="50">
        <v>36</v>
      </c>
      <c r="D10" s="25">
        <v>1.0381520892810796E-3</v>
      </c>
      <c r="E10" s="81">
        <v>1.4896346257293003E-3</v>
      </c>
      <c r="F10" s="52">
        <v>9</v>
      </c>
      <c r="G10" s="25" t="s">
        <v>51</v>
      </c>
      <c r="H10" s="82" t="s">
        <v>51</v>
      </c>
      <c r="I10" s="52">
        <v>1</v>
      </c>
      <c r="J10" s="25">
        <v>1.1862396204033216E-3</v>
      </c>
      <c r="K10" s="82">
        <v>7.993605115907274E-4</v>
      </c>
      <c r="L10" s="52">
        <v>538</v>
      </c>
      <c r="M10" s="25">
        <v>5.3212007319123683E-3</v>
      </c>
      <c r="N10" s="81">
        <v>9.7203150972031502E-3</v>
      </c>
      <c r="O10" s="52">
        <f>0.016728624535316*1000</f>
        <v>16.728624535316001</v>
      </c>
      <c r="P10" s="84">
        <v>-0.33840487868009655</v>
      </c>
      <c r="Q10" s="53">
        <v>0.25</v>
      </c>
      <c r="R10" s="79" t="s">
        <v>51</v>
      </c>
    </row>
    <row r="11" spans="1:18">
      <c r="A11" s="121"/>
      <c r="B11" s="9" t="s">
        <v>8</v>
      </c>
      <c r="C11" s="32" t="s">
        <v>26</v>
      </c>
      <c r="D11" s="25" t="s">
        <v>26</v>
      </c>
      <c r="E11" s="81" t="s">
        <v>26</v>
      </c>
      <c r="F11" s="86" t="s">
        <v>26</v>
      </c>
      <c r="G11" s="25" t="s">
        <v>26</v>
      </c>
      <c r="H11" s="82" t="s">
        <v>26</v>
      </c>
      <c r="I11" s="52" t="s">
        <v>26</v>
      </c>
      <c r="J11" s="25" t="s">
        <v>26</v>
      </c>
      <c r="K11" s="82" t="s">
        <v>26</v>
      </c>
      <c r="L11" s="52" t="s">
        <v>26</v>
      </c>
      <c r="M11" s="25" t="s">
        <v>26</v>
      </c>
      <c r="N11" s="81" t="s">
        <v>26</v>
      </c>
      <c r="O11" s="52" t="s">
        <v>26</v>
      </c>
      <c r="P11" s="84" t="s">
        <v>26</v>
      </c>
      <c r="Q11" s="53" t="s">
        <v>26</v>
      </c>
      <c r="R11" s="79" t="s">
        <v>26</v>
      </c>
    </row>
    <row r="12" spans="1:18">
      <c r="A12" s="122" t="s">
        <v>30</v>
      </c>
      <c r="B12" s="10" t="s">
        <v>9</v>
      </c>
      <c r="C12" s="50">
        <v>780.38200000000006</v>
      </c>
      <c r="D12" s="25">
        <v>3.2991094270590625E-2</v>
      </c>
      <c r="E12" s="81">
        <v>0.18017373637092998</v>
      </c>
      <c r="F12" s="52">
        <v>438.16</v>
      </c>
      <c r="G12" s="25">
        <v>5.564118799066687E-2</v>
      </c>
      <c r="H12" s="82">
        <v>0.22903536572425326</v>
      </c>
      <c r="I12" s="52">
        <v>55.396000000000001</v>
      </c>
      <c r="J12" s="25">
        <v>3.9433595863302182E-2</v>
      </c>
      <c r="K12" s="82">
        <v>0.15038671723355324</v>
      </c>
      <c r="L12" s="52">
        <v>133</v>
      </c>
      <c r="M12" s="25">
        <v>1.5045078675580592E-3</v>
      </c>
      <c r="N12" s="81">
        <v>4.897267840047132E-3</v>
      </c>
      <c r="O12" s="52">
        <f>3.29443609022556*1000</f>
        <v>3294.4360902255598</v>
      </c>
      <c r="P12" s="84">
        <v>36.982982402728886</v>
      </c>
      <c r="Q12" s="53">
        <v>0.5614686140889974</v>
      </c>
      <c r="R12" s="79">
        <v>1.6865517564922756</v>
      </c>
    </row>
    <row r="13" spans="1:18">
      <c r="A13" s="123"/>
      <c r="B13" s="11" t="s">
        <v>10</v>
      </c>
      <c r="C13" s="50">
        <v>94.759</v>
      </c>
      <c r="D13" s="25">
        <v>4.4431901016158369E-3</v>
      </c>
      <c r="E13" s="81">
        <v>7.8476798622981042E-3</v>
      </c>
      <c r="F13" s="52">
        <v>97.332999999999998</v>
      </c>
      <c r="G13" s="25">
        <v>4.5704998891806521E-2</v>
      </c>
      <c r="H13" s="82">
        <v>3.4706725972582078E-2</v>
      </c>
      <c r="I13" s="52">
        <v>15.048</v>
      </c>
      <c r="J13" s="25">
        <v>0.18040137147241464</v>
      </c>
      <c r="K13" s="82">
        <v>6.7014624935425829E-2</v>
      </c>
      <c r="L13" s="52">
        <v>670</v>
      </c>
      <c r="M13" s="25">
        <v>5.5493436037603013E-3</v>
      </c>
      <c r="N13" s="81">
        <v>9.1944558803348422E-3</v>
      </c>
      <c r="O13" s="52">
        <f>0.145273134328358*1000</f>
        <v>145.273134328358</v>
      </c>
      <c r="P13" s="84">
        <v>8.2361090167197908</v>
      </c>
      <c r="Q13" s="53">
        <v>1.0271636467248493</v>
      </c>
      <c r="R13" s="79">
        <v>10.286527887966164</v>
      </c>
    </row>
    <row r="14" spans="1:18">
      <c r="A14" s="124" t="s">
        <v>31</v>
      </c>
      <c r="B14" s="12" t="s">
        <v>11</v>
      </c>
      <c r="C14" s="50">
        <v>64</v>
      </c>
      <c r="D14" s="25">
        <v>3.7492677211482133E-3</v>
      </c>
      <c r="E14" s="81">
        <v>5.4888507718696394E-3</v>
      </c>
      <c r="F14" s="52">
        <v>36</v>
      </c>
      <c r="G14" s="25">
        <v>5.6127221702525721E-3</v>
      </c>
      <c r="H14" s="82">
        <v>6.7226890756302525E-3</v>
      </c>
      <c r="I14" s="52">
        <v>5</v>
      </c>
      <c r="J14" s="25">
        <v>2.9708853238265003E-3</v>
      </c>
      <c r="K14" s="82">
        <v>3.937007874015748E-3</v>
      </c>
      <c r="L14" s="52">
        <v>39</v>
      </c>
      <c r="M14" s="25">
        <v>7.3975720789074353E-4</v>
      </c>
      <c r="N14" s="81">
        <v>1.0227093931924267E-3</v>
      </c>
      <c r="O14" s="52">
        <f>0.923076923076923*1000</f>
        <v>923.07692307692298</v>
      </c>
      <c r="P14" s="84">
        <v>7.5872490465568108</v>
      </c>
      <c r="Q14" s="53">
        <v>0.5625</v>
      </c>
      <c r="R14" s="79">
        <v>1.4970182413470532</v>
      </c>
    </row>
    <row r="15" spans="1:18">
      <c r="A15" s="125"/>
      <c r="B15" s="13" t="s">
        <v>12</v>
      </c>
      <c r="C15" s="50">
        <v>270</v>
      </c>
      <c r="D15" s="25">
        <v>2.0746887966804978E-2</v>
      </c>
      <c r="E15" s="81">
        <v>6.5201642115431058E-2</v>
      </c>
      <c r="F15" s="52">
        <v>39</v>
      </c>
      <c r="G15" s="25">
        <v>1.3593586615545486E-2</v>
      </c>
      <c r="H15" s="82">
        <v>5.071521456436931E-2</v>
      </c>
      <c r="I15" s="52">
        <v>4</v>
      </c>
      <c r="J15" s="25">
        <v>6.1068702290076335E-3</v>
      </c>
      <c r="K15" s="82">
        <v>9.2807424593967514E-3</v>
      </c>
      <c r="L15" s="52">
        <v>435</v>
      </c>
      <c r="M15" s="25">
        <v>9.263991822131357E-3</v>
      </c>
      <c r="N15" s="81">
        <v>3.6508602601762481E-2</v>
      </c>
      <c r="O15" s="52">
        <f>0.0896551724137931*1000</f>
        <v>89.655172413793096</v>
      </c>
      <c r="P15" s="84">
        <v>1.4673573634932271</v>
      </c>
      <c r="Q15" s="53">
        <v>0.14444444444444443</v>
      </c>
      <c r="R15" s="79">
        <v>0.65521087486929241</v>
      </c>
    </row>
    <row r="16" spans="1:18">
      <c r="A16" s="126" t="s">
        <v>32</v>
      </c>
      <c r="B16" s="14" t="s">
        <v>13</v>
      </c>
      <c r="C16" s="50">
        <v>12</v>
      </c>
      <c r="D16" s="25">
        <v>5.1365465285506374E-4</v>
      </c>
      <c r="E16" s="81">
        <v>7.2389455269349101E-4</v>
      </c>
      <c r="F16" s="52">
        <v>27</v>
      </c>
      <c r="G16" s="25">
        <v>5.8657397349554637E-3</v>
      </c>
      <c r="H16" s="82">
        <v>4.3696391001780219E-3</v>
      </c>
      <c r="I16" s="52">
        <v>5</v>
      </c>
      <c r="J16" s="25">
        <v>3.9246467817896386E-3</v>
      </c>
      <c r="K16" s="82">
        <v>3.0940594059405942E-3</v>
      </c>
      <c r="L16" s="52">
        <v>4</v>
      </c>
      <c r="M16" s="25">
        <v>2.8992230082337934E-5</v>
      </c>
      <c r="N16" s="81">
        <v>3.8071669918621806E-5</v>
      </c>
      <c r="O16" s="52">
        <f>6.75*1000</f>
        <v>6750</v>
      </c>
      <c r="P16" s="84">
        <v>202.32109493808386</v>
      </c>
      <c r="Q16" s="53">
        <v>2.25</v>
      </c>
      <c r="R16" s="79">
        <v>11.419617640669129</v>
      </c>
    </row>
    <row r="17" spans="1:18">
      <c r="A17" s="127"/>
      <c r="B17" s="15" t="s">
        <v>14</v>
      </c>
      <c r="C17" s="50">
        <v>25</v>
      </c>
      <c r="D17" s="25">
        <v>5.4472164723826121E-4</v>
      </c>
      <c r="E17" s="81">
        <v>6.1967083085465006E-4</v>
      </c>
      <c r="F17" s="52">
        <v>27</v>
      </c>
      <c r="G17" s="25">
        <v>2.8281135435215253E-3</v>
      </c>
      <c r="H17" s="82">
        <v>2.5623991648476797E-3</v>
      </c>
      <c r="I17" s="52">
        <v>3</v>
      </c>
      <c r="J17" s="25">
        <v>1.3605442176870747E-3</v>
      </c>
      <c r="K17" s="82">
        <v>1.4044943820224719E-3</v>
      </c>
      <c r="L17" s="52">
        <v>10</v>
      </c>
      <c r="M17" s="25">
        <v>5.4298544256028497E-5</v>
      </c>
      <c r="N17" s="81">
        <v>6.479663575867141E-5</v>
      </c>
      <c r="O17" s="52">
        <f>2.7*1000</f>
        <v>2700</v>
      </c>
      <c r="P17" s="84">
        <v>52.084518696972872</v>
      </c>
      <c r="Q17" s="53">
        <v>1.08</v>
      </c>
      <c r="R17" s="79">
        <v>5.191850843196816</v>
      </c>
    </row>
    <row r="18" spans="1:18">
      <c r="A18" s="75" t="s">
        <v>33</v>
      </c>
      <c r="B18" s="16" t="s">
        <v>15</v>
      </c>
      <c r="C18" s="32" t="s">
        <v>26</v>
      </c>
      <c r="D18" s="25" t="s">
        <v>26</v>
      </c>
      <c r="E18" s="81" t="s">
        <v>26</v>
      </c>
      <c r="F18" s="52" t="s">
        <v>26</v>
      </c>
      <c r="G18" s="25" t="s">
        <v>26</v>
      </c>
      <c r="H18" s="82" t="s">
        <v>26</v>
      </c>
      <c r="I18" s="52" t="s">
        <v>26</v>
      </c>
      <c r="J18" s="25" t="s">
        <v>26</v>
      </c>
      <c r="K18" s="82" t="s">
        <v>26</v>
      </c>
      <c r="L18" s="52" t="s">
        <v>26</v>
      </c>
      <c r="M18" s="25" t="s">
        <v>26</v>
      </c>
      <c r="N18" s="81" t="s">
        <v>26</v>
      </c>
      <c r="O18" s="52" t="s">
        <v>26</v>
      </c>
      <c r="P18" s="84" t="s">
        <v>26</v>
      </c>
      <c r="Q18" s="53" t="s">
        <v>26</v>
      </c>
      <c r="R18" s="79" t="s">
        <v>26</v>
      </c>
    </row>
    <row r="19" spans="1:18">
      <c r="A19" s="131" t="s">
        <v>34</v>
      </c>
      <c r="B19" s="17" t="s">
        <v>16</v>
      </c>
      <c r="C19" s="50">
        <v>150.20003800000001</v>
      </c>
      <c r="D19" s="25">
        <v>3.7179793293993248E-3</v>
      </c>
      <c r="E19" s="81">
        <v>7.7790465315443914E-3</v>
      </c>
      <c r="F19" s="52">
        <v>125.39636200000001</v>
      </c>
      <c r="G19" s="25">
        <v>2.5138121546961319E-2</v>
      </c>
      <c r="H19" s="82">
        <v>3.9089347079037787E-2</v>
      </c>
      <c r="I19" s="52">
        <v>2.7559640000000001</v>
      </c>
      <c r="J19" s="25">
        <v>1.7094017094017098E-3</v>
      </c>
      <c r="K19" s="82">
        <v>1.9782393669634029E-3</v>
      </c>
      <c r="L19" s="52">
        <v>125</v>
      </c>
      <c r="M19" s="25">
        <v>9.5492742551566085E-4</v>
      </c>
      <c r="N19" s="81">
        <v>1.5192396509394978E-3</v>
      </c>
      <c r="O19" s="52">
        <f>1.003170896*1000</f>
        <v>1003.1708960000001</v>
      </c>
      <c r="P19" s="84">
        <v>26.324640883977896</v>
      </c>
      <c r="Q19" s="53">
        <v>0.83486238532110091</v>
      </c>
      <c r="R19" s="79">
        <v>6.7612321962593116</v>
      </c>
    </row>
    <row r="20" spans="1:18">
      <c r="A20" s="132"/>
      <c r="B20" s="18" t="s">
        <v>17</v>
      </c>
      <c r="C20" s="50">
        <v>84.750399999999999</v>
      </c>
      <c r="D20" s="25">
        <v>1.5719063545150502E-3</v>
      </c>
      <c r="E20" s="81">
        <v>2.1022968711560397E-3</v>
      </c>
      <c r="F20" s="52">
        <v>9.9176000000000002</v>
      </c>
      <c r="G20" s="25">
        <v>5.8302856839985158E-4</v>
      </c>
      <c r="H20" s="82">
        <v>5.670103092783505E-4</v>
      </c>
      <c r="I20" s="52">
        <v>0</v>
      </c>
      <c r="J20" s="25">
        <v>0</v>
      </c>
      <c r="K20" s="82">
        <v>0</v>
      </c>
      <c r="L20" s="52">
        <v>84.750399999999999</v>
      </c>
      <c r="M20" s="25">
        <v>3.2727974852676535E-4</v>
      </c>
      <c r="N20" s="81">
        <v>3.953002635322652E-4</v>
      </c>
      <c r="O20" s="52">
        <f>0.026237037037037*1000</f>
        <v>26.237037037036998</v>
      </c>
      <c r="P20" s="84">
        <v>0.39941158704078089</v>
      </c>
      <c r="Q20" s="53">
        <v>0.11702127659574468</v>
      </c>
      <c r="R20" s="79">
        <v>0.3709054084075652</v>
      </c>
    </row>
    <row r="21" spans="1:18">
      <c r="A21" s="132"/>
      <c r="B21" s="19" t="s">
        <v>18</v>
      </c>
      <c r="C21" s="32" t="s">
        <v>26</v>
      </c>
      <c r="D21" s="25" t="s">
        <v>26</v>
      </c>
      <c r="E21" s="81" t="s">
        <v>26</v>
      </c>
      <c r="F21" s="52" t="s">
        <v>26</v>
      </c>
      <c r="G21" s="25" t="s">
        <v>26</v>
      </c>
      <c r="H21" s="82" t="s">
        <v>26</v>
      </c>
      <c r="I21" s="52" t="s">
        <v>26</v>
      </c>
      <c r="J21" s="25" t="s">
        <v>26</v>
      </c>
      <c r="K21" s="82" t="s">
        <v>26</v>
      </c>
      <c r="L21" s="52" t="s">
        <v>26</v>
      </c>
      <c r="M21" s="25" t="s">
        <v>26</v>
      </c>
      <c r="N21" s="81" t="s">
        <v>26</v>
      </c>
      <c r="O21" s="52" t="s">
        <v>26</v>
      </c>
      <c r="P21" s="84" t="s">
        <v>26</v>
      </c>
      <c r="Q21" s="53" t="s">
        <v>26</v>
      </c>
      <c r="R21" s="79" t="s">
        <v>26</v>
      </c>
    </row>
    <row r="22" spans="1:18">
      <c r="A22" s="132"/>
      <c r="B22" s="20" t="s">
        <v>19</v>
      </c>
      <c r="C22" s="50">
        <v>763.40202799999997</v>
      </c>
      <c r="D22" s="25">
        <v>4.2869302793469011E-2</v>
      </c>
      <c r="E22" s="81">
        <v>0.28854166666666664</v>
      </c>
      <c r="F22" s="52">
        <v>1139.5911140000001</v>
      </c>
      <c r="G22" s="25" t="s">
        <v>51</v>
      </c>
      <c r="H22" s="82" t="s">
        <v>51</v>
      </c>
      <c r="I22" s="52">
        <v>22.047712000000001</v>
      </c>
      <c r="J22" s="25">
        <v>0.28571428571428575</v>
      </c>
      <c r="K22" s="82" t="s">
        <v>51</v>
      </c>
      <c r="L22" s="52">
        <v>2936</v>
      </c>
      <c r="M22" s="25">
        <v>3.1968989209377283E-2</v>
      </c>
      <c r="N22" s="81">
        <v>0.10765620416544441</v>
      </c>
      <c r="O22" s="52">
        <f>0.38814411239782*1000</f>
        <v>388.14411239781998</v>
      </c>
      <c r="P22" s="84" t="s">
        <v>51</v>
      </c>
      <c r="Q22" s="53">
        <v>1.4927797833935019</v>
      </c>
      <c r="R22" s="79" t="s">
        <v>51</v>
      </c>
    </row>
    <row r="23" spans="1:18">
      <c r="A23" s="133"/>
      <c r="B23" s="21" t="s">
        <v>20</v>
      </c>
      <c r="C23" s="50">
        <v>304.74079999999998</v>
      </c>
      <c r="D23" s="25">
        <v>2.2107397475309046E-2</v>
      </c>
      <c r="E23" s="81">
        <v>2.7582830096295089E-2</v>
      </c>
      <c r="F23" s="52">
        <v>8.1143999999999998</v>
      </c>
      <c r="G23" s="112" t="s">
        <v>51</v>
      </c>
      <c r="H23" s="82">
        <v>2.9605263157894794E-2</v>
      </c>
      <c r="I23" s="111">
        <v>0</v>
      </c>
      <c r="J23" s="25">
        <v>0</v>
      </c>
      <c r="K23" s="82">
        <v>0</v>
      </c>
      <c r="L23" s="52">
        <v>37</v>
      </c>
      <c r="M23" s="25">
        <v>4.2373851897661423E-4</v>
      </c>
      <c r="N23" s="81">
        <v>4.329257590826654E-4</v>
      </c>
      <c r="O23" s="52">
        <f>0.219308108108108*1000</f>
        <v>219.308108108108</v>
      </c>
      <c r="P23" s="84" t="s">
        <v>51</v>
      </c>
      <c r="Q23" s="53">
        <v>2.6627218934911243E-2</v>
      </c>
      <c r="R23" s="79" t="s">
        <v>51</v>
      </c>
    </row>
    <row r="24" spans="1:18" ht="15.75" customHeight="1">
      <c r="A24" s="141" t="s">
        <v>52</v>
      </c>
      <c r="B24" s="142"/>
      <c r="C24" s="54">
        <v>3087.2342659999999</v>
      </c>
      <c r="D24" s="93">
        <v>6.3210223170116191E-3</v>
      </c>
      <c r="E24" s="94">
        <v>1.2042616101650205E-2</v>
      </c>
      <c r="F24" s="80">
        <v>2333.5124759999999</v>
      </c>
      <c r="G24" s="93">
        <v>2.474069712384646E-2</v>
      </c>
      <c r="H24" s="94">
        <v>3.447569285600733E-2</v>
      </c>
      <c r="I24" s="80">
        <v>129.24767600000001</v>
      </c>
      <c r="J24" s="93">
        <v>4.6329676205149788E-3</v>
      </c>
      <c r="K24" s="95">
        <v>6.9353258882491262E-3</v>
      </c>
      <c r="L24" s="80">
        <v>5698.7503999999999</v>
      </c>
      <c r="M24" s="93">
        <v>2.7167774433237003E-3</v>
      </c>
      <c r="N24" s="94">
        <v>4.8613821807482879E-3</v>
      </c>
      <c r="O24" s="80">
        <f>0.409477922738992*1000</f>
        <v>409.47792273899199</v>
      </c>
      <c r="P24" s="96">
        <v>9.1066337379401769</v>
      </c>
      <c r="Q24" s="83">
        <v>0.75585856949671471</v>
      </c>
      <c r="R24" s="97">
        <v>3.9140341361020679</v>
      </c>
    </row>
  </sheetData>
  <mergeCells count="13">
    <mergeCell ref="A24:B24"/>
    <mergeCell ref="A19:A23"/>
    <mergeCell ref="A4:A8"/>
    <mergeCell ref="A9:A11"/>
    <mergeCell ref="A12:A13"/>
    <mergeCell ref="A14:A15"/>
    <mergeCell ref="A16:A17"/>
    <mergeCell ref="I2:K2"/>
    <mergeCell ref="L2:N2"/>
    <mergeCell ref="O2:P2"/>
    <mergeCell ref="Q2:R2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global</vt:lpstr>
      <vt:lpstr>Luxembourg</vt:lpstr>
      <vt:lpstr>Ireland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maubry</cp:lastModifiedBy>
  <dcterms:created xsi:type="dcterms:W3CDTF">2017-03-05T16:34:12Z</dcterms:created>
  <dcterms:modified xsi:type="dcterms:W3CDTF">2017-03-05T22:10:09Z</dcterms:modified>
</cp:coreProperties>
</file>