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pivotTables/pivotTable1.xml" ContentType="application/vnd.openxmlformats-officedocument.spreadsheetml.pivotTab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pivotTables/pivotTable2.xml" ContentType="application/vnd.openxmlformats-officedocument.spreadsheetml.pivotTab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pivotTables/pivotTable3.xml" ContentType="application/vnd.openxmlformats-officedocument.spreadsheetml.pivotTab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pivotTables/pivotTable4.xml" ContentType="application/vnd.openxmlformats-officedocument.spreadsheetml.pivotTab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pivotTables/pivotTable5.xml" ContentType="application/vnd.openxmlformats-officedocument.spreadsheetml.pivotTable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20490" windowHeight="7755" tabRatio="846"/>
  </bookViews>
  <sheets>
    <sheet name="German Consumption" sheetId="24" r:id="rId1"/>
    <sheet name="German Value Chain" sheetId="9" r:id="rId2"/>
    <sheet name="Costs Breakdown" sheetId="12" r:id="rId3"/>
    <sheet name="Import DE Unit Value" sheetId="6" r:id="rId4"/>
    <sheet name="Export SA Unit Value" sheetId="22" r:id="rId5"/>
    <sheet name="Inflation" sheetId="10" r:id="rId6"/>
    <sheet name="Currencies" sheetId="11" r:id="rId7"/>
    <sheet name="World Wine Stats " sheetId="16" r:id="rId8"/>
    <sheet name="EU Price Level" sheetId="27" r:id="rId9"/>
    <sheet name="Import DE Volume" sheetId="4" r:id="rId10"/>
    <sheet name="Import DE Value" sheetId="5" r:id="rId11"/>
    <sheet name="Import DE Segment" sheetId="28" r:id="rId12"/>
    <sheet name="Export SA" sheetId="21" r:id="rId13"/>
    <sheet name="Export SA 2" sheetId="18" r:id="rId14"/>
    <sheet name="World Export" sheetId="15" r:id="rId15"/>
    <sheet name="Eurostat CPI data" sheetId="26" r:id="rId16"/>
    <sheet name="Eurostat CPI data 2" sheetId="25" r:id="rId17"/>
    <sheet name="Import DE Data" sheetId="2" r:id="rId18"/>
    <sheet name="Export SA data" sheetId="20" r:id="rId19"/>
  </sheets>
  <definedNames>
    <definedName name="AÑO" localSheetId="4">#REF!</definedName>
    <definedName name="AÑO" localSheetId="11">#REF!</definedName>
    <definedName name="AÑO" localSheetId="7">#REF!</definedName>
    <definedName name="AÑO">#REF!</definedName>
    <definedName name="EXP" localSheetId="4">#REF!</definedName>
    <definedName name="EXP" localSheetId="11">#REF!</definedName>
    <definedName name="EXP" localSheetId="7">#REF!</definedName>
    <definedName name="EXP">#REF!</definedName>
    <definedName name="Print_Area_MI" localSheetId="4">#REF!</definedName>
    <definedName name="Print_Area_MI" localSheetId="11">#REF!</definedName>
    <definedName name="Print_Area_MI" localSheetId="7">#REF!</definedName>
    <definedName name="Print_Area_MI">#REF!</definedName>
    <definedName name="Year" localSheetId="4">#REF!</definedName>
    <definedName name="Year" localSheetId="11">#REF!</definedName>
    <definedName name="Year" localSheetId="7">#REF!</definedName>
    <definedName name="Year">#REF!</definedName>
  </definedNames>
  <calcPr calcId="171027"/>
  <pivotCaches>
    <pivotCache cacheId="0" r:id="rId20"/>
    <pivotCache cacheId="1" r:id="rId21"/>
    <pivotCache cacheId="2" r:id="rId22"/>
  </pivotCaches>
</workbook>
</file>

<file path=xl/calcChain.xml><?xml version="1.0" encoding="utf-8"?>
<calcChain xmlns="http://schemas.openxmlformats.org/spreadsheetml/2006/main">
  <c r="B9" i="12" l="1"/>
  <c r="Q10" i="9" l="1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C8" i="9"/>
  <c r="B8" i="9"/>
  <c r="D8" i="9"/>
  <c r="E8" i="9"/>
  <c r="F8" i="9"/>
  <c r="G8" i="9"/>
  <c r="H8" i="9"/>
  <c r="I8" i="9"/>
  <c r="J8" i="9"/>
  <c r="K8" i="9"/>
  <c r="L8" i="9"/>
  <c r="M8" i="9"/>
  <c r="N8" i="9"/>
  <c r="O8" i="9"/>
  <c r="Q8" i="9"/>
  <c r="P8" i="9"/>
  <c r="Q7" i="9"/>
  <c r="Q6" i="9"/>
  <c r="Q5" i="9"/>
  <c r="Q12" i="9"/>
  <c r="R12" i="9" s="1"/>
  <c r="F38" i="6" l="1"/>
  <c r="K38" i="6"/>
  <c r="C39" i="6"/>
  <c r="D39" i="6"/>
  <c r="E39" i="6"/>
  <c r="F39" i="6"/>
  <c r="G39" i="6"/>
  <c r="H39" i="6"/>
  <c r="I39" i="6"/>
  <c r="J39" i="6"/>
  <c r="K39" i="6"/>
  <c r="C40" i="6"/>
  <c r="D40" i="6"/>
  <c r="E40" i="6"/>
  <c r="F40" i="6"/>
  <c r="G40" i="6"/>
  <c r="H40" i="6"/>
  <c r="I40" i="6"/>
  <c r="J40" i="6"/>
  <c r="K40" i="6"/>
  <c r="B40" i="6"/>
  <c r="B39" i="6"/>
  <c r="B57" i="6"/>
  <c r="C57" i="6"/>
  <c r="D57" i="6"/>
  <c r="E57" i="6"/>
  <c r="F57" i="6"/>
  <c r="G57" i="6"/>
  <c r="H57" i="6"/>
  <c r="I57" i="6"/>
  <c r="J57" i="6"/>
  <c r="K57" i="6"/>
  <c r="B58" i="6"/>
  <c r="C58" i="6"/>
  <c r="D58" i="6"/>
  <c r="E58" i="6"/>
  <c r="F58" i="6"/>
  <c r="G58" i="6"/>
  <c r="H58" i="6"/>
  <c r="I58" i="6"/>
  <c r="J58" i="6"/>
  <c r="K58" i="6"/>
  <c r="B59" i="6"/>
  <c r="C59" i="6"/>
  <c r="D59" i="6"/>
  <c r="E59" i="6"/>
  <c r="F59" i="6"/>
  <c r="G59" i="6"/>
  <c r="H59" i="6"/>
  <c r="I59" i="6"/>
  <c r="J59" i="6"/>
  <c r="K59" i="6"/>
  <c r="B59" i="22" l="1"/>
  <c r="B40" i="22" s="1"/>
  <c r="C59" i="22"/>
  <c r="C40" i="22" s="1"/>
  <c r="D59" i="22"/>
  <c r="D40" i="22" s="1"/>
  <c r="E59" i="22"/>
  <c r="E40" i="22" s="1"/>
  <c r="F59" i="22"/>
  <c r="F40" i="22" s="1"/>
  <c r="G59" i="22"/>
  <c r="G40" i="22" s="1"/>
  <c r="H59" i="22"/>
  <c r="H40" i="22" s="1"/>
  <c r="I59" i="22"/>
  <c r="I40" i="22" s="1"/>
  <c r="J59" i="22"/>
  <c r="J40" i="22" s="1"/>
  <c r="K59" i="22"/>
  <c r="K40" i="22" s="1"/>
  <c r="L59" i="22"/>
  <c r="L40" i="22" s="1"/>
  <c r="B60" i="22"/>
  <c r="C60" i="22"/>
  <c r="D60" i="22"/>
  <c r="E60" i="22"/>
  <c r="F60" i="22"/>
  <c r="G60" i="22"/>
  <c r="H60" i="22"/>
  <c r="I60" i="22"/>
  <c r="J60" i="22"/>
  <c r="K60" i="22"/>
  <c r="L60" i="22"/>
  <c r="B22" i="12"/>
  <c r="C25" i="12"/>
  <c r="B25" i="12"/>
  <c r="C24" i="12"/>
  <c r="B24" i="12"/>
  <c r="C23" i="12"/>
  <c r="B23" i="12"/>
  <c r="C22" i="12"/>
  <c r="C21" i="12"/>
  <c r="B21" i="12"/>
  <c r="C20" i="12"/>
  <c r="B20" i="12"/>
  <c r="C19" i="12"/>
  <c r="B19" i="12"/>
  <c r="C18" i="12"/>
  <c r="B18" i="12"/>
  <c r="L63" i="12"/>
  <c r="M63" i="12"/>
  <c r="N63" i="12"/>
  <c r="O63" i="12"/>
  <c r="P63" i="12"/>
  <c r="Q63" i="12"/>
  <c r="O21" i="10"/>
  <c r="K21" i="10"/>
  <c r="K22" i="10" s="1"/>
  <c r="C7" i="9" l="1"/>
  <c r="D7" i="9"/>
  <c r="E7" i="9"/>
  <c r="F7" i="9"/>
  <c r="G7" i="9"/>
  <c r="H7" i="9"/>
  <c r="I7" i="9"/>
  <c r="J7" i="9"/>
  <c r="K7" i="9"/>
  <c r="L7" i="9"/>
  <c r="M7" i="9"/>
  <c r="N7" i="9"/>
  <c r="O7" i="9"/>
  <c r="B7" i="9"/>
  <c r="C6" i="9"/>
  <c r="D6" i="9"/>
  <c r="E6" i="9"/>
  <c r="F6" i="9"/>
  <c r="G6" i="9"/>
  <c r="H6" i="9"/>
  <c r="I6" i="9"/>
  <c r="J6" i="9"/>
  <c r="K6" i="9"/>
  <c r="L6" i="9"/>
  <c r="M6" i="9"/>
  <c r="N6" i="9"/>
  <c r="O6" i="9"/>
  <c r="B6" i="9"/>
  <c r="B8" i="12"/>
  <c r="B32" i="12" l="1"/>
  <c r="C32" i="12"/>
  <c r="C63" i="12" l="1"/>
  <c r="D63" i="12"/>
  <c r="E63" i="12"/>
  <c r="F63" i="12"/>
  <c r="G63" i="12"/>
  <c r="H63" i="12"/>
  <c r="I63" i="12"/>
  <c r="J63" i="12"/>
  <c r="K63" i="12"/>
  <c r="B63" i="12"/>
  <c r="J32" i="18"/>
  <c r="I32" i="18"/>
  <c r="H32" i="18"/>
  <c r="K31" i="18"/>
  <c r="K29" i="18"/>
  <c r="K28" i="18"/>
  <c r="K27" i="18"/>
  <c r="K26" i="18"/>
  <c r="K25" i="18"/>
  <c r="K24" i="18"/>
  <c r="K23" i="18"/>
  <c r="K22" i="18"/>
  <c r="K21" i="18"/>
  <c r="K20" i="18"/>
  <c r="K19" i="18"/>
  <c r="K30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E44" i="22"/>
  <c r="F44" i="22"/>
  <c r="G44" i="22"/>
  <c r="H44" i="22"/>
  <c r="E45" i="22"/>
  <c r="F45" i="22"/>
  <c r="G45" i="22"/>
  <c r="H45" i="22"/>
  <c r="E46" i="22"/>
  <c r="F46" i="22"/>
  <c r="G46" i="22"/>
  <c r="H46" i="22"/>
  <c r="E47" i="22"/>
  <c r="F47" i="22"/>
  <c r="G47" i="22"/>
  <c r="H47" i="22"/>
  <c r="E48" i="22"/>
  <c r="F48" i="22"/>
  <c r="G48" i="22"/>
  <c r="H48" i="22"/>
  <c r="E49" i="22"/>
  <c r="F49" i="22"/>
  <c r="G49" i="22"/>
  <c r="H49" i="22"/>
  <c r="E50" i="22"/>
  <c r="F50" i="22"/>
  <c r="G50" i="22"/>
  <c r="H50" i="22"/>
  <c r="E51" i="22"/>
  <c r="F51" i="22"/>
  <c r="G51" i="22"/>
  <c r="H51" i="22"/>
  <c r="E52" i="22"/>
  <c r="F52" i="22"/>
  <c r="G52" i="22"/>
  <c r="H52" i="22"/>
  <c r="E53" i="22"/>
  <c r="F53" i="22"/>
  <c r="G53" i="22"/>
  <c r="H53" i="22"/>
  <c r="E54" i="22"/>
  <c r="F54" i="22"/>
  <c r="G54" i="22"/>
  <c r="H54" i="22"/>
  <c r="E55" i="22"/>
  <c r="F55" i="22"/>
  <c r="G55" i="22"/>
  <c r="H55" i="22"/>
  <c r="E56" i="22"/>
  <c r="F56" i="22"/>
  <c r="G56" i="22"/>
  <c r="H56" i="22"/>
  <c r="E57" i="22"/>
  <c r="F57" i="22"/>
  <c r="G57" i="22"/>
  <c r="H57" i="22"/>
  <c r="E58" i="22"/>
  <c r="F58" i="22"/>
  <c r="G58" i="22"/>
  <c r="H58" i="22"/>
  <c r="C32" i="18"/>
  <c r="D32" i="18"/>
  <c r="B32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6" i="18"/>
  <c r="B53" i="5"/>
  <c r="B53" i="4"/>
  <c r="C16" i="16"/>
  <c r="B15" i="16"/>
  <c r="J241" i="25"/>
  <c r="I241" i="25"/>
  <c r="H241" i="25"/>
  <c r="G241" i="25"/>
  <c r="F241" i="25"/>
  <c r="E241" i="25"/>
  <c r="D241" i="25"/>
  <c r="C241" i="25"/>
  <c r="B241" i="25"/>
  <c r="K240" i="25"/>
  <c r="J240" i="25"/>
  <c r="I240" i="25"/>
  <c r="H240" i="25"/>
  <c r="G240" i="25"/>
  <c r="F240" i="25"/>
  <c r="E240" i="25"/>
  <c r="D240" i="25"/>
  <c r="C240" i="25"/>
  <c r="B240" i="25"/>
  <c r="K239" i="25"/>
  <c r="J239" i="25"/>
  <c r="I239" i="25"/>
  <c r="H239" i="25"/>
  <c r="G239" i="25"/>
  <c r="F239" i="25"/>
  <c r="E239" i="25"/>
  <c r="D239" i="25"/>
  <c r="C239" i="25"/>
  <c r="B239" i="25"/>
  <c r="K238" i="25"/>
  <c r="J238" i="25"/>
  <c r="I238" i="25"/>
  <c r="H238" i="25"/>
  <c r="G238" i="25"/>
  <c r="F238" i="25"/>
  <c r="E238" i="25"/>
  <c r="D238" i="25"/>
  <c r="C238" i="25"/>
  <c r="B238" i="25"/>
  <c r="K237" i="25"/>
  <c r="J237" i="25"/>
  <c r="I237" i="25"/>
  <c r="H237" i="25"/>
  <c r="G237" i="25"/>
  <c r="F237" i="25"/>
  <c r="E237" i="25"/>
  <c r="D237" i="25"/>
  <c r="C237" i="25"/>
  <c r="B237" i="25"/>
  <c r="K236" i="25"/>
  <c r="J236" i="25"/>
  <c r="I236" i="25"/>
  <c r="H236" i="25"/>
  <c r="G236" i="25"/>
  <c r="F236" i="25"/>
  <c r="E236" i="25"/>
  <c r="D236" i="25"/>
  <c r="C236" i="25"/>
  <c r="B236" i="25"/>
  <c r="K235" i="25"/>
  <c r="J235" i="25"/>
  <c r="I235" i="25"/>
  <c r="H235" i="25"/>
  <c r="G235" i="25"/>
  <c r="F235" i="25"/>
  <c r="E235" i="25"/>
  <c r="D235" i="25"/>
  <c r="C235" i="25"/>
  <c r="B235" i="25"/>
  <c r="K234" i="25"/>
  <c r="J234" i="25"/>
  <c r="I234" i="25"/>
  <c r="H234" i="25"/>
  <c r="G234" i="25"/>
  <c r="F234" i="25"/>
  <c r="E234" i="25"/>
  <c r="D234" i="25"/>
  <c r="C234" i="25"/>
  <c r="B234" i="25"/>
  <c r="K233" i="25"/>
  <c r="J233" i="25"/>
  <c r="I233" i="25"/>
  <c r="H233" i="25"/>
  <c r="G233" i="25"/>
  <c r="F233" i="25"/>
  <c r="E233" i="25"/>
  <c r="D233" i="25"/>
  <c r="C233" i="25"/>
  <c r="B233" i="25"/>
  <c r="K232" i="25"/>
  <c r="J232" i="25"/>
  <c r="I232" i="25"/>
  <c r="H232" i="25"/>
  <c r="G232" i="25"/>
  <c r="F232" i="25"/>
  <c r="E232" i="25"/>
  <c r="D232" i="25"/>
  <c r="C232" i="25"/>
  <c r="B232" i="25"/>
  <c r="K231" i="25"/>
  <c r="J231" i="25"/>
  <c r="I231" i="25"/>
  <c r="H231" i="25"/>
  <c r="G231" i="25"/>
  <c r="F231" i="25"/>
  <c r="E231" i="25"/>
  <c r="D231" i="25"/>
  <c r="C231" i="25"/>
  <c r="B231" i="25"/>
  <c r="K230" i="25"/>
  <c r="J230" i="25"/>
  <c r="I230" i="25"/>
  <c r="H230" i="25"/>
  <c r="G230" i="25"/>
  <c r="F230" i="25"/>
  <c r="E230" i="25"/>
  <c r="D230" i="25"/>
  <c r="C230" i="25"/>
  <c r="B230" i="25"/>
  <c r="K229" i="25"/>
  <c r="J229" i="25"/>
  <c r="I229" i="25"/>
  <c r="H229" i="25"/>
  <c r="G229" i="25"/>
  <c r="F229" i="25"/>
  <c r="E229" i="25"/>
  <c r="D229" i="25"/>
  <c r="C229" i="25"/>
  <c r="B229" i="25"/>
  <c r="K228" i="25"/>
  <c r="J228" i="25"/>
  <c r="I228" i="25"/>
  <c r="H228" i="25"/>
  <c r="G228" i="25"/>
  <c r="F228" i="25"/>
  <c r="E228" i="25"/>
  <c r="D228" i="25"/>
  <c r="C228" i="25"/>
  <c r="B228" i="25"/>
  <c r="K227" i="25"/>
  <c r="J227" i="25"/>
  <c r="I227" i="25"/>
  <c r="H227" i="25"/>
  <c r="G227" i="25"/>
  <c r="F227" i="25"/>
  <c r="E227" i="25"/>
  <c r="D227" i="25"/>
  <c r="C227" i="25"/>
  <c r="B227" i="25"/>
  <c r="K226" i="25"/>
  <c r="J226" i="25"/>
  <c r="I226" i="25"/>
  <c r="H226" i="25"/>
  <c r="G226" i="25"/>
  <c r="F226" i="25"/>
  <c r="E226" i="25"/>
  <c r="D226" i="25"/>
  <c r="C226" i="25"/>
  <c r="B226" i="25"/>
  <c r="K225" i="25"/>
  <c r="J225" i="25"/>
  <c r="I225" i="25"/>
  <c r="H225" i="25"/>
  <c r="G225" i="25"/>
  <c r="F225" i="25"/>
  <c r="E225" i="25"/>
  <c r="D225" i="25"/>
  <c r="C225" i="25"/>
  <c r="B225" i="25"/>
  <c r="K224" i="25"/>
  <c r="J224" i="25"/>
  <c r="I224" i="25"/>
  <c r="H224" i="25"/>
  <c r="G224" i="25"/>
  <c r="F224" i="25"/>
  <c r="E224" i="25"/>
  <c r="D224" i="25"/>
  <c r="C224" i="25"/>
  <c r="B224" i="25"/>
  <c r="K223" i="25"/>
  <c r="J223" i="25"/>
  <c r="I223" i="25"/>
  <c r="H223" i="25"/>
  <c r="G223" i="25"/>
  <c r="F223" i="25"/>
  <c r="E223" i="25"/>
  <c r="D223" i="25"/>
  <c r="C223" i="25"/>
  <c r="B223" i="25"/>
  <c r="K222" i="25"/>
  <c r="J222" i="25"/>
  <c r="I222" i="25"/>
  <c r="H222" i="25"/>
  <c r="G222" i="25"/>
  <c r="F222" i="25"/>
  <c r="E222" i="25"/>
  <c r="D222" i="25"/>
  <c r="C222" i="25"/>
  <c r="B222" i="25"/>
  <c r="K221" i="25"/>
  <c r="J221" i="25"/>
  <c r="I221" i="25"/>
  <c r="H221" i="25"/>
  <c r="G221" i="25"/>
  <c r="F221" i="25"/>
  <c r="E221" i="25"/>
  <c r="D221" i="25"/>
  <c r="C221" i="25"/>
  <c r="B221" i="25"/>
  <c r="K220" i="25"/>
  <c r="J220" i="25"/>
  <c r="I220" i="25"/>
  <c r="H220" i="25"/>
  <c r="G220" i="25"/>
  <c r="F220" i="25"/>
  <c r="E220" i="25"/>
  <c r="D220" i="25"/>
  <c r="C220" i="25"/>
  <c r="B220" i="25"/>
  <c r="K219" i="25"/>
  <c r="J219" i="25"/>
  <c r="I219" i="25"/>
  <c r="H219" i="25"/>
  <c r="G219" i="25"/>
  <c r="F219" i="25"/>
  <c r="E219" i="25"/>
  <c r="D219" i="25"/>
  <c r="C219" i="25"/>
  <c r="B219" i="25"/>
  <c r="K218" i="25"/>
  <c r="J218" i="25"/>
  <c r="I218" i="25"/>
  <c r="H218" i="25"/>
  <c r="G218" i="25"/>
  <c r="F218" i="25"/>
  <c r="E218" i="25"/>
  <c r="D218" i="25"/>
  <c r="C218" i="25"/>
  <c r="B218" i="25"/>
  <c r="K217" i="25"/>
  <c r="J217" i="25"/>
  <c r="I217" i="25"/>
  <c r="H217" i="25"/>
  <c r="G217" i="25"/>
  <c r="F217" i="25"/>
  <c r="E217" i="25"/>
  <c r="D217" i="25"/>
  <c r="C217" i="25"/>
  <c r="B217" i="25"/>
  <c r="K216" i="25"/>
  <c r="J216" i="25"/>
  <c r="I216" i="25"/>
  <c r="H216" i="25"/>
  <c r="G216" i="25"/>
  <c r="F216" i="25"/>
  <c r="E216" i="25"/>
  <c r="D216" i="25"/>
  <c r="C216" i="25"/>
  <c r="B216" i="25"/>
  <c r="K215" i="25"/>
  <c r="J215" i="25"/>
  <c r="I215" i="25"/>
  <c r="H215" i="25"/>
  <c r="G215" i="25"/>
  <c r="F215" i="25"/>
  <c r="E215" i="25"/>
  <c r="D215" i="25"/>
  <c r="C215" i="25"/>
  <c r="B215" i="25"/>
  <c r="K214" i="25"/>
  <c r="J214" i="25"/>
  <c r="I214" i="25"/>
  <c r="H214" i="25"/>
  <c r="G214" i="25"/>
  <c r="F214" i="25"/>
  <c r="E214" i="25"/>
  <c r="D214" i="25"/>
  <c r="C214" i="25"/>
  <c r="B214" i="25"/>
  <c r="K213" i="25"/>
  <c r="J213" i="25"/>
  <c r="I213" i="25"/>
  <c r="H213" i="25"/>
  <c r="G213" i="25"/>
  <c r="F213" i="25"/>
  <c r="E213" i="25"/>
  <c r="D213" i="25"/>
  <c r="C213" i="25"/>
  <c r="B213" i="25"/>
  <c r="K212" i="25"/>
  <c r="J212" i="25"/>
  <c r="I212" i="25"/>
  <c r="H212" i="25"/>
  <c r="G212" i="25"/>
  <c r="F212" i="25"/>
  <c r="E212" i="25"/>
  <c r="D212" i="25"/>
  <c r="C212" i="25"/>
  <c r="B212" i="25"/>
  <c r="K211" i="25"/>
  <c r="J211" i="25"/>
  <c r="I211" i="25"/>
  <c r="H211" i="25"/>
  <c r="G211" i="25"/>
  <c r="F211" i="25"/>
  <c r="E211" i="25"/>
  <c r="D211" i="25"/>
  <c r="C211" i="25"/>
  <c r="B211" i="25"/>
  <c r="K210" i="25"/>
  <c r="J210" i="25"/>
  <c r="I210" i="25"/>
  <c r="H210" i="25"/>
  <c r="G210" i="25"/>
  <c r="F210" i="25"/>
  <c r="E210" i="25"/>
  <c r="D210" i="25"/>
  <c r="C210" i="25"/>
  <c r="B210" i="25"/>
  <c r="K209" i="25"/>
  <c r="J209" i="25"/>
  <c r="I209" i="25"/>
  <c r="H209" i="25"/>
  <c r="G209" i="25"/>
  <c r="F209" i="25"/>
  <c r="E209" i="25"/>
  <c r="D209" i="25"/>
  <c r="C209" i="25"/>
  <c r="B209" i="25"/>
  <c r="K208" i="25"/>
  <c r="J208" i="25"/>
  <c r="I208" i="25"/>
  <c r="H208" i="25"/>
  <c r="G208" i="25"/>
  <c r="F208" i="25"/>
  <c r="E208" i="25"/>
  <c r="D208" i="25"/>
  <c r="C208" i="25"/>
  <c r="B208" i="25"/>
  <c r="K207" i="25"/>
  <c r="J207" i="25"/>
  <c r="I207" i="25"/>
  <c r="H207" i="25"/>
  <c r="G207" i="25"/>
  <c r="F207" i="25"/>
  <c r="E207" i="25"/>
  <c r="D207" i="25"/>
  <c r="C207" i="25"/>
  <c r="B207" i="25"/>
  <c r="K206" i="25"/>
  <c r="J206" i="25"/>
  <c r="I206" i="25"/>
  <c r="H206" i="25"/>
  <c r="G206" i="25"/>
  <c r="F206" i="25"/>
  <c r="E206" i="25"/>
  <c r="D206" i="25"/>
  <c r="C206" i="25"/>
  <c r="B206" i="25"/>
  <c r="K205" i="25"/>
  <c r="J205" i="25"/>
  <c r="I205" i="25"/>
  <c r="H205" i="25"/>
  <c r="G205" i="25"/>
  <c r="F205" i="25"/>
  <c r="E205" i="25"/>
  <c r="D205" i="25"/>
  <c r="C205" i="25"/>
  <c r="B205" i="25"/>
  <c r="K204" i="25"/>
  <c r="J204" i="25"/>
  <c r="I204" i="25"/>
  <c r="H204" i="25"/>
  <c r="G204" i="25"/>
  <c r="F204" i="25"/>
  <c r="E204" i="25"/>
  <c r="D204" i="25"/>
  <c r="C204" i="25"/>
  <c r="B204" i="25"/>
  <c r="K203" i="25"/>
  <c r="J203" i="25"/>
  <c r="I203" i="25"/>
  <c r="H203" i="25"/>
  <c r="G203" i="25"/>
  <c r="F203" i="25"/>
  <c r="E203" i="25"/>
  <c r="D203" i="25"/>
  <c r="C203" i="25"/>
  <c r="B203" i="25"/>
  <c r="K202" i="25"/>
  <c r="J202" i="25"/>
  <c r="I202" i="25"/>
  <c r="H202" i="25"/>
  <c r="G202" i="25"/>
  <c r="F202" i="25"/>
  <c r="E202" i="25"/>
  <c r="D202" i="25"/>
  <c r="C202" i="25"/>
  <c r="B202" i="25"/>
  <c r="K201" i="25"/>
  <c r="J201" i="25"/>
  <c r="I201" i="25"/>
  <c r="H201" i="25"/>
  <c r="G201" i="25"/>
  <c r="F201" i="25"/>
  <c r="E201" i="25"/>
  <c r="D201" i="25"/>
  <c r="C201" i="25"/>
  <c r="B201" i="25"/>
  <c r="K200" i="25"/>
  <c r="J200" i="25"/>
  <c r="I200" i="25"/>
  <c r="H200" i="25"/>
  <c r="G200" i="25"/>
  <c r="F200" i="25"/>
  <c r="E200" i="25"/>
  <c r="D200" i="25"/>
  <c r="C200" i="25"/>
  <c r="B200" i="25"/>
  <c r="K199" i="25"/>
  <c r="J199" i="25"/>
  <c r="I199" i="25"/>
  <c r="H199" i="25"/>
  <c r="G199" i="25"/>
  <c r="F199" i="25"/>
  <c r="E199" i="25"/>
  <c r="D199" i="25"/>
  <c r="C199" i="25"/>
  <c r="B199" i="25"/>
  <c r="K198" i="25"/>
  <c r="J198" i="25"/>
  <c r="I198" i="25"/>
  <c r="H198" i="25"/>
  <c r="G198" i="25"/>
  <c r="F198" i="25"/>
  <c r="E198" i="25"/>
  <c r="D198" i="25"/>
  <c r="C198" i="25"/>
  <c r="B198" i="25"/>
  <c r="K197" i="25"/>
  <c r="J197" i="25"/>
  <c r="I197" i="25"/>
  <c r="H197" i="25"/>
  <c r="G197" i="25"/>
  <c r="F197" i="25"/>
  <c r="E197" i="25"/>
  <c r="D197" i="25"/>
  <c r="C197" i="25"/>
  <c r="B197" i="25"/>
  <c r="K196" i="25"/>
  <c r="J196" i="25"/>
  <c r="I196" i="25"/>
  <c r="H196" i="25"/>
  <c r="G196" i="25"/>
  <c r="F196" i="25"/>
  <c r="E196" i="25"/>
  <c r="D196" i="25"/>
  <c r="C196" i="25"/>
  <c r="B196" i="25"/>
  <c r="K195" i="25"/>
  <c r="J195" i="25"/>
  <c r="I195" i="25"/>
  <c r="H195" i="25"/>
  <c r="G195" i="25"/>
  <c r="F195" i="25"/>
  <c r="E195" i="25"/>
  <c r="D195" i="25"/>
  <c r="C195" i="25"/>
  <c r="B195" i="25"/>
  <c r="K194" i="25"/>
  <c r="J194" i="25"/>
  <c r="I194" i="25"/>
  <c r="H194" i="25"/>
  <c r="G194" i="25"/>
  <c r="F194" i="25"/>
  <c r="E194" i="25"/>
  <c r="D194" i="25"/>
  <c r="C194" i="25"/>
  <c r="B194" i="25"/>
  <c r="K193" i="25"/>
  <c r="J193" i="25"/>
  <c r="I193" i="25"/>
  <c r="H193" i="25"/>
  <c r="G193" i="25"/>
  <c r="F193" i="25"/>
  <c r="E193" i="25"/>
  <c r="D193" i="25"/>
  <c r="C193" i="25"/>
  <c r="B193" i="25"/>
  <c r="K192" i="25"/>
  <c r="J192" i="25"/>
  <c r="I192" i="25"/>
  <c r="H192" i="25"/>
  <c r="G192" i="25"/>
  <c r="F192" i="25"/>
  <c r="E192" i="25"/>
  <c r="D192" i="25"/>
  <c r="C192" i="25"/>
  <c r="B192" i="25"/>
  <c r="K191" i="25"/>
  <c r="J191" i="25"/>
  <c r="I191" i="25"/>
  <c r="H191" i="25"/>
  <c r="G191" i="25"/>
  <c r="F191" i="25"/>
  <c r="E191" i="25"/>
  <c r="D191" i="25"/>
  <c r="C191" i="25"/>
  <c r="B191" i="25"/>
  <c r="K190" i="25"/>
  <c r="J190" i="25"/>
  <c r="I190" i="25"/>
  <c r="H190" i="25"/>
  <c r="G190" i="25"/>
  <c r="F190" i="25"/>
  <c r="E190" i="25"/>
  <c r="D190" i="25"/>
  <c r="C190" i="25"/>
  <c r="B190" i="25"/>
  <c r="K189" i="25"/>
  <c r="J189" i="25"/>
  <c r="I189" i="25"/>
  <c r="H189" i="25"/>
  <c r="G189" i="25"/>
  <c r="F189" i="25"/>
  <c r="E189" i="25"/>
  <c r="D189" i="25"/>
  <c r="C189" i="25"/>
  <c r="B189" i="25"/>
  <c r="K188" i="25"/>
  <c r="J188" i="25"/>
  <c r="I188" i="25"/>
  <c r="H188" i="25"/>
  <c r="G188" i="25"/>
  <c r="F188" i="25"/>
  <c r="E188" i="25"/>
  <c r="D188" i="25"/>
  <c r="C188" i="25"/>
  <c r="B188" i="25"/>
  <c r="K187" i="25"/>
  <c r="J187" i="25"/>
  <c r="I187" i="25"/>
  <c r="H187" i="25"/>
  <c r="G187" i="25"/>
  <c r="F187" i="25"/>
  <c r="E187" i="25"/>
  <c r="D187" i="25"/>
  <c r="C187" i="25"/>
  <c r="B187" i="25"/>
  <c r="K186" i="25"/>
  <c r="J186" i="25"/>
  <c r="I186" i="25"/>
  <c r="H186" i="25"/>
  <c r="G186" i="25"/>
  <c r="F186" i="25"/>
  <c r="E186" i="25"/>
  <c r="D186" i="25"/>
  <c r="C186" i="25"/>
  <c r="B186" i="25"/>
  <c r="K185" i="25"/>
  <c r="J185" i="25"/>
  <c r="I185" i="25"/>
  <c r="H185" i="25"/>
  <c r="G185" i="25"/>
  <c r="F185" i="25"/>
  <c r="E185" i="25"/>
  <c r="D185" i="25"/>
  <c r="C185" i="25"/>
  <c r="B185" i="25"/>
  <c r="K184" i="25"/>
  <c r="J184" i="25"/>
  <c r="I184" i="25"/>
  <c r="H184" i="25"/>
  <c r="G184" i="25"/>
  <c r="F184" i="25"/>
  <c r="E184" i="25"/>
  <c r="D184" i="25"/>
  <c r="C184" i="25"/>
  <c r="B184" i="25"/>
  <c r="K183" i="25"/>
  <c r="J183" i="25"/>
  <c r="I183" i="25"/>
  <c r="H183" i="25"/>
  <c r="G183" i="25"/>
  <c r="F183" i="25"/>
  <c r="E183" i="25"/>
  <c r="D183" i="25"/>
  <c r="C183" i="25"/>
  <c r="B183" i="25"/>
  <c r="K182" i="25"/>
  <c r="J182" i="25"/>
  <c r="I182" i="25"/>
  <c r="H182" i="25"/>
  <c r="G182" i="25"/>
  <c r="F182" i="25"/>
  <c r="E182" i="25"/>
  <c r="D182" i="25"/>
  <c r="C182" i="25"/>
  <c r="B182" i="25"/>
  <c r="K181" i="25"/>
  <c r="J181" i="25"/>
  <c r="I181" i="25"/>
  <c r="H181" i="25"/>
  <c r="G181" i="25"/>
  <c r="F181" i="25"/>
  <c r="E181" i="25"/>
  <c r="D181" i="25"/>
  <c r="C181" i="25"/>
  <c r="B181" i="25"/>
  <c r="K180" i="25"/>
  <c r="J180" i="25"/>
  <c r="I180" i="25"/>
  <c r="H180" i="25"/>
  <c r="G180" i="25"/>
  <c r="F180" i="25"/>
  <c r="E180" i="25"/>
  <c r="D180" i="25"/>
  <c r="C180" i="25"/>
  <c r="B180" i="25"/>
  <c r="K179" i="25"/>
  <c r="J179" i="25"/>
  <c r="I179" i="25"/>
  <c r="H179" i="25"/>
  <c r="G179" i="25"/>
  <c r="F179" i="25"/>
  <c r="E179" i="25"/>
  <c r="D179" i="25"/>
  <c r="C179" i="25"/>
  <c r="B179" i="25"/>
  <c r="K178" i="25"/>
  <c r="J178" i="25"/>
  <c r="I178" i="25"/>
  <c r="H178" i="25"/>
  <c r="G178" i="25"/>
  <c r="F178" i="25"/>
  <c r="E178" i="25"/>
  <c r="D178" i="25"/>
  <c r="C178" i="25"/>
  <c r="B178" i="25"/>
  <c r="K177" i="25"/>
  <c r="J177" i="25"/>
  <c r="I177" i="25"/>
  <c r="H177" i="25"/>
  <c r="G177" i="25"/>
  <c r="F177" i="25"/>
  <c r="E177" i="25"/>
  <c r="D177" i="25"/>
  <c r="C177" i="25"/>
  <c r="B177" i="25"/>
  <c r="K176" i="25"/>
  <c r="J176" i="25"/>
  <c r="I176" i="25"/>
  <c r="H176" i="25"/>
  <c r="G176" i="25"/>
  <c r="F176" i="25"/>
  <c r="E176" i="25"/>
  <c r="D176" i="25"/>
  <c r="C176" i="25"/>
  <c r="B176" i="25"/>
  <c r="K175" i="25"/>
  <c r="J175" i="25"/>
  <c r="I175" i="25"/>
  <c r="H175" i="25"/>
  <c r="G175" i="25"/>
  <c r="F175" i="25"/>
  <c r="E175" i="25"/>
  <c r="D175" i="25"/>
  <c r="C175" i="25"/>
  <c r="B175" i="25"/>
  <c r="K174" i="25"/>
  <c r="J174" i="25"/>
  <c r="I174" i="25"/>
  <c r="H174" i="25"/>
  <c r="G174" i="25"/>
  <c r="F174" i="25"/>
  <c r="E174" i="25"/>
  <c r="D174" i="25"/>
  <c r="C174" i="25"/>
  <c r="B174" i="25"/>
  <c r="K173" i="25"/>
  <c r="J173" i="25"/>
  <c r="I173" i="25"/>
  <c r="H173" i="25"/>
  <c r="G173" i="25"/>
  <c r="F173" i="25"/>
  <c r="E173" i="25"/>
  <c r="D173" i="25"/>
  <c r="C173" i="25"/>
  <c r="B173" i="25"/>
  <c r="K172" i="25"/>
  <c r="J172" i="25"/>
  <c r="I172" i="25"/>
  <c r="H172" i="25"/>
  <c r="G172" i="25"/>
  <c r="F172" i="25"/>
  <c r="E172" i="25"/>
  <c r="D172" i="25"/>
  <c r="C172" i="25"/>
  <c r="B172" i="25"/>
  <c r="K171" i="25"/>
  <c r="J171" i="25"/>
  <c r="I171" i="25"/>
  <c r="H171" i="25"/>
  <c r="G171" i="25"/>
  <c r="F171" i="25"/>
  <c r="E171" i="25"/>
  <c r="D171" i="25"/>
  <c r="C171" i="25"/>
  <c r="B171" i="25"/>
  <c r="K170" i="25"/>
  <c r="J170" i="25"/>
  <c r="I170" i="25"/>
  <c r="H170" i="25"/>
  <c r="G170" i="25"/>
  <c r="F170" i="25"/>
  <c r="E170" i="25"/>
  <c r="D170" i="25"/>
  <c r="C170" i="25"/>
  <c r="B170" i="25"/>
  <c r="K169" i="25"/>
  <c r="J169" i="25"/>
  <c r="I169" i="25"/>
  <c r="H169" i="25"/>
  <c r="G169" i="25"/>
  <c r="F169" i="25"/>
  <c r="E169" i="25"/>
  <c r="D169" i="25"/>
  <c r="C169" i="25"/>
  <c r="B169" i="25"/>
  <c r="K168" i="25"/>
  <c r="J168" i="25"/>
  <c r="I168" i="25"/>
  <c r="H168" i="25"/>
  <c r="G168" i="25"/>
  <c r="F168" i="25"/>
  <c r="E168" i="25"/>
  <c r="D168" i="25"/>
  <c r="C168" i="25"/>
  <c r="B168" i="25"/>
  <c r="K167" i="25"/>
  <c r="J167" i="25"/>
  <c r="I167" i="25"/>
  <c r="H167" i="25"/>
  <c r="G167" i="25"/>
  <c r="F167" i="25"/>
  <c r="E167" i="25"/>
  <c r="D167" i="25"/>
  <c r="C167" i="25"/>
  <c r="B167" i="25"/>
  <c r="K166" i="25"/>
  <c r="J166" i="25"/>
  <c r="I166" i="25"/>
  <c r="H166" i="25"/>
  <c r="G166" i="25"/>
  <c r="F166" i="25"/>
  <c r="E166" i="25"/>
  <c r="D166" i="25"/>
  <c r="C166" i="25"/>
  <c r="B166" i="25"/>
  <c r="K165" i="25"/>
  <c r="J165" i="25"/>
  <c r="I165" i="25"/>
  <c r="H165" i="25"/>
  <c r="G165" i="25"/>
  <c r="F165" i="25"/>
  <c r="E165" i="25"/>
  <c r="D165" i="25"/>
  <c r="C165" i="25"/>
  <c r="B165" i="25"/>
  <c r="K164" i="25"/>
  <c r="J164" i="25"/>
  <c r="I164" i="25"/>
  <c r="H164" i="25"/>
  <c r="G164" i="25"/>
  <c r="F164" i="25"/>
  <c r="E164" i="25"/>
  <c r="D164" i="25"/>
  <c r="C164" i="25"/>
  <c r="B164" i="25"/>
  <c r="K163" i="25"/>
  <c r="J163" i="25"/>
  <c r="I163" i="25"/>
  <c r="H163" i="25"/>
  <c r="G163" i="25"/>
  <c r="F163" i="25"/>
  <c r="E163" i="25"/>
  <c r="D163" i="25"/>
  <c r="C163" i="25"/>
  <c r="B163" i="25"/>
  <c r="K162" i="25"/>
  <c r="J162" i="25"/>
  <c r="I162" i="25"/>
  <c r="H162" i="25"/>
  <c r="G162" i="25"/>
  <c r="F162" i="25"/>
  <c r="E162" i="25"/>
  <c r="D162" i="25"/>
  <c r="C162" i="25"/>
  <c r="B162" i="25"/>
  <c r="K161" i="25"/>
  <c r="J161" i="25"/>
  <c r="I161" i="25"/>
  <c r="H161" i="25"/>
  <c r="G161" i="25"/>
  <c r="F161" i="25"/>
  <c r="E161" i="25"/>
  <c r="D161" i="25"/>
  <c r="C161" i="25"/>
  <c r="B161" i="25"/>
  <c r="K160" i="25"/>
  <c r="J160" i="25"/>
  <c r="I160" i="25"/>
  <c r="H160" i="25"/>
  <c r="G160" i="25"/>
  <c r="F160" i="25"/>
  <c r="E160" i="25"/>
  <c r="D160" i="25"/>
  <c r="C160" i="25"/>
  <c r="B160" i="25"/>
  <c r="K159" i="25"/>
  <c r="J159" i="25"/>
  <c r="I159" i="25"/>
  <c r="H159" i="25"/>
  <c r="G159" i="25"/>
  <c r="F159" i="25"/>
  <c r="E159" i="25"/>
  <c r="D159" i="25"/>
  <c r="C159" i="25"/>
  <c r="B159" i="25"/>
  <c r="K158" i="25"/>
  <c r="J158" i="25"/>
  <c r="I158" i="25"/>
  <c r="H158" i="25"/>
  <c r="G158" i="25"/>
  <c r="F158" i="25"/>
  <c r="E158" i="25"/>
  <c r="D158" i="25"/>
  <c r="C158" i="25"/>
  <c r="B158" i="25"/>
  <c r="K157" i="25"/>
  <c r="J157" i="25"/>
  <c r="I157" i="25"/>
  <c r="H157" i="25"/>
  <c r="G157" i="25"/>
  <c r="F157" i="25"/>
  <c r="E157" i="25"/>
  <c r="D157" i="25"/>
  <c r="C157" i="25"/>
  <c r="B157" i="25"/>
  <c r="K156" i="25"/>
  <c r="J156" i="25"/>
  <c r="I156" i="25"/>
  <c r="H156" i="25"/>
  <c r="G156" i="25"/>
  <c r="F156" i="25"/>
  <c r="E156" i="25"/>
  <c r="D156" i="25"/>
  <c r="C156" i="25"/>
  <c r="B156" i="25"/>
  <c r="K155" i="25"/>
  <c r="J155" i="25"/>
  <c r="I155" i="25"/>
  <c r="H155" i="25"/>
  <c r="G155" i="25"/>
  <c r="F155" i="25"/>
  <c r="E155" i="25"/>
  <c r="D155" i="25"/>
  <c r="C155" i="25"/>
  <c r="B155" i="25"/>
  <c r="K154" i="25"/>
  <c r="J154" i="25"/>
  <c r="I154" i="25"/>
  <c r="H154" i="25"/>
  <c r="G154" i="25"/>
  <c r="F154" i="25"/>
  <c r="E154" i="25"/>
  <c r="D154" i="25"/>
  <c r="C154" i="25"/>
  <c r="B154" i="25"/>
  <c r="K153" i="25"/>
  <c r="J153" i="25"/>
  <c r="I153" i="25"/>
  <c r="H153" i="25"/>
  <c r="G153" i="25"/>
  <c r="F153" i="25"/>
  <c r="E153" i="25"/>
  <c r="D153" i="25"/>
  <c r="C153" i="25"/>
  <c r="B153" i="25"/>
  <c r="K152" i="25"/>
  <c r="J152" i="25"/>
  <c r="I152" i="25"/>
  <c r="H152" i="25"/>
  <c r="G152" i="25"/>
  <c r="F152" i="25"/>
  <c r="E152" i="25"/>
  <c r="D152" i="25"/>
  <c r="C152" i="25"/>
  <c r="B152" i="25"/>
  <c r="K151" i="25"/>
  <c r="J151" i="25"/>
  <c r="I151" i="25"/>
  <c r="H151" i="25"/>
  <c r="G151" i="25"/>
  <c r="F151" i="25"/>
  <c r="E151" i="25"/>
  <c r="D151" i="25"/>
  <c r="C151" i="25"/>
  <c r="B151" i="25"/>
  <c r="K150" i="25"/>
  <c r="J150" i="25"/>
  <c r="I150" i="25"/>
  <c r="H150" i="25"/>
  <c r="G150" i="25"/>
  <c r="F150" i="25"/>
  <c r="E150" i="25"/>
  <c r="D150" i="25"/>
  <c r="C150" i="25"/>
  <c r="B150" i="25"/>
  <c r="K149" i="25"/>
  <c r="J149" i="25"/>
  <c r="I149" i="25"/>
  <c r="H149" i="25"/>
  <c r="G149" i="25"/>
  <c r="F149" i="25"/>
  <c r="E149" i="25"/>
  <c r="D149" i="25"/>
  <c r="C149" i="25"/>
  <c r="B149" i="25"/>
  <c r="K148" i="25"/>
  <c r="J148" i="25"/>
  <c r="I148" i="25"/>
  <c r="H148" i="25"/>
  <c r="G148" i="25"/>
  <c r="F148" i="25"/>
  <c r="E148" i="25"/>
  <c r="D148" i="25"/>
  <c r="C148" i="25"/>
  <c r="B148" i="25"/>
  <c r="K147" i="25"/>
  <c r="J147" i="25"/>
  <c r="I147" i="25"/>
  <c r="H147" i="25"/>
  <c r="G147" i="25"/>
  <c r="F147" i="25"/>
  <c r="E147" i="25"/>
  <c r="D147" i="25"/>
  <c r="C147" i="25"/>
  <c r="B147" i="25"/>
  <c r="K146" i="25"/>
  <c r="J146" i="25"/>
  <c r="I146" i="25"/>
  <c r="H146" i="25"/>
  <c r="G146" i="25"/>
  <c r="F146" i="25"/>
  <c r="E146" i="25"/>
  <c r="D146" i="25"/>
  <c r="C146" i="25"/>
  <c r="B146" i="25"/>
  <c r="K145" i="25"/>
  <c r="J145" i="25"/>
  <c r="I145" i="25"/>
  <c r="H145" i="25"/>
  <c r="G145" i="25"/>
  <c r="F145" i="25"/>
  <c r="E145" i="25"/>
  <c r="D145" i="25"/>
  <c r="C145" i="25"/>
  <c r="B145" i="25"/>
  <c r="K144" i="25"/>
  <c r="J144" i="25"/>
  <c r="I144" i="25"/>
  <c r="H144" i="25"/>
  <c r="G144" i="25"/>
  <c r="F144" i="25"/>
  <c r="E144" i="25"/>
  <c r="D144" i="25"/>
  <c r="C144" i="25"/>
  <c r="B144" i="25"/>
  <c r="K143" i="25"/>
  <c r="J143" i="25"/>
  <c r="I143" i="25"/>
  <c r="H143" i="25"/>
  <c r="G143" i="25"/>
  <c r="F143" i="25"/>
  <c r="E143" i="25"/>
  <c r="D143" i="25"/>
  <c r="C143" i="25"/>
  <c r="B143" i="25"/>
  <c r="K142" i="25"/>
  <c r="J142" i="25"/>
  <c r="I142" i="25"/>
  <c r="H142" i="25"/>
  <c r="G142" i="25"/>
  <c r="F142" i="25"/>
  <c r="E142" i="25"/>
  <c r="D142" i="25"/>
  <c r="C142" i="25"/>
  <c r="B142" i="25"/>
  <c r="K141" i="25"/>
  <c r="J141" i="25"/>
  <c r="I141" i="25"/>
  <c r="H141" i="25"/>
  <c r="G141" i="25"/>
  <c r="F141" i="25"/>
  <c r="E141" i="25"/>
  <c r="D141" i="25"/>
  <c r="C141" i="25"/>
  <c r="B141" i="25"/>
  <c r="K140" i="25"/>
  <c r="J140" i="25"/>
  <c r="I140" i="25"/>
  <c r="H140" i="25"/>
  <c r="G140" i="25"/>
  <c r="F140" i="25"/>
  <c r="E140" i="25"/>
  <c r="D140" i="25"/>
  <c r="C140" i="25"/>
  <c r="B140" i="25"/>
  <c r="K139" i="25"/>
  <c r="J139" i="25"/>
  <c r="I139" i="25"/>
  <c r="H139" i="25"/>
  <c r="G139" i="25"/>
  <c r="F139" i="25"/>
  <c r="E139" i="25"/>
  <c r="D139" i="25"/>
  <c r="C139" i="25"/>
  <c r="B139" i="25"/>
  <c r="K138" i="25"/>
  <c r="J138" i="25"/>
  <c r="I138" i="25"/>
  <c r="H138" i="25"/>
  <c r="G138" i="25"/>
  <c r="F138" i="25"/>
  <c r="E138" i="25"/>
  <c r="D138" i="25"/>
  <c r="C138" i="25"/>
  <c r="B138" i="25"/>
  <c r="K137" i="25"/>
  <c r="J137" i="25"/>
  <c r="I137" i="25"/>
  <c r="H137" i="25"/>
  <c r="G137" i="25"/>
  <c r="F137" i="25"/>
  <c r="E137" i="25"/>
  <c r="D137" i="25"/>
  <c r="C137" i="25"/>
  <c r="B137" i="25"/>
  <c r="K136" i="25"/>
  <c r="J136" i="25"/>
  <c r="I136" i="25"/>
  <c r="H136" i="25"/>
  <c r="G136" i="25"/>
  <c r="F136" i="25"/>
  <c r="E136" i="25"/>
  <c r="D136" i="25"/>
  <c r="C136" i="25"/>
  <c r="B136" i="25"/>
  <c r="K135" i="25"/>
  <c r="J135" i="25"/>
  <c r="I135" i="25"/>
  <c r="H135" i="25"/>
  <c r="G135" i="25"/>
  <c r="F135" i="25"/>
  <c r="E135" i="25"/>
  <c r="D135" i="25"/>
  <c r="C135" i="25"/>
  <c r="B135" i="25"/>
  <c r="K134" i="25"/>
  <c r="J134" i="25"/>
  <c r="I134" i="25"/>
  <c r="H134" i="25"/>
  <c r="G134" i="25"/>
  <c r="F134" i="25"/>
  <c r="E134" i="25"/>
  <c r="D134" i="25"/>
  <c r="C134" i="25"/>
  <c r="B134" i="25"/>
  <c r="K133" i="25"/>
  <c r="J133" i="25"/>
  <c r="I133" i="25"/>
  <c r="H133" i="25"/>
  <c r="G133" i="25"/>
  <c r="F133" i="25"/>
  <c r="E133" i="25"/>
  <c r="D133" i="25"/>
  <c r="C133" i="25"/>
  <c r="B133" i="25"/>
  <c r="K132" i="25"/>
  <c r="J132" i="25"/>
  <c r="I132" i="25"/>
  <c r="H132" i="25"/>
  <c r="G132" i="25"/>
  <c r="F132" i="25"/>
  <c r="E132" i="25"/>
  <c r="D132" i="25"/>
  <c r="C132" i="25"/>
  <c r="B132" i="25"/>
  <c r="K131" i="25"/>
  <c r="J131" i="25"/>
  <c r="I131" i="25"/>
  <c r="H131" i="25"/>
  <c r="G131" i="25"/>
  <c r="F131" i="25"/>
  <c r="E131" i="25"/>
  <c r="D131" i="25"/>
  <c r="C131" i="25"/>
  <c r="B131" i="25"/>
  <c r="K130" i="25"/>
  <c r="J130" i="25"/>
  <c r="I130" i="25"/>
  <c r="H130" i="25"/>
  <c r="G130" i="25"/>
  <c r="F130" i="25"/>
  <c r="E130" i="25"/>
  <c r="D130" i="25"/>
  <c r="C130" i="25"/>
  <c r="B130" i="25"/>
  <c r="K129" i="25"/>
  <c r="J129" i="25"/>
  <c r="I129" i="25"/>
  <c r="H129" i="25"/>
  <c r="G129" i="25"/>
  <c r="F129" i="25"/>
  <c r="E129" i="25"/>
  <c r="D129" i="25"/>
  <c r="C129" i="25"/>
  <c r="B129" i="25"/>
  <c r="K128" i="25"/>
  <c r="J128" i="25"/>
  <c r="I128" i="25"/>
  <c r="H128" i="25"/>
  <c r="G128" i="25"/>
  <c r="F128" i="25"/>
  <c r="E128" i="25"/>
  <c r="D128" i="25"/>
  <c r="C128" i="25"/>
  <c r="B128" i="25"/>
  <c r="K127" i="25"/>
  <c r="J127" i="25"/>
  <c r="I127" i="25"/>
  <c r="H127" i="25"/>
  <c r="G127" i="25"/>
  <c r="F127" i="25"/>
  <c r="E127" i="25"/>
  <c r="D127" i="25"/>
  <c r="C127" i="25"/>
  <c r="B127" i="25"/>
  <c r="K126" i="25"/>
  <c r="J126" i="25"/>
  <c r="I126" i="25"/>
  <c r="H126" i="25"/>
  <c r="G126" i="25"/>
  <c r="F126" i="25"/>
  <c r="E126" i="25"/>
  <c r="D126" i="25"/>
  <c r="C126" i="25"/>
  <c r="B126" i="25"/>
  <c r="K125" i="25"/>
  <c r="J125" i="25"/>
  <c r="I125" i="25"/>
  <c r="H125" i="25"/>
  <c r="G125" i="25"/>
  <c r="F125" i="25"/>
  <c r="E125" i="25"/>
  <c r="D125" i="25"/>
  <c r="C125" i="25"/>
  <c r="B125" i="25"/>
  <c r="K124" i="25"/>
  <c r="J124" i="25"/>
  <c r="I124" i="25"/>
  <c r="H124" i="25"/>
  <c r="G124" i="25"/>
  <c r="F124" i="25"/>
  <c r="E124" i="25"/>
  <c r="D124" i="25"/>
  <c r="C124" i="25"/>
  <c r="B124" i="25"/>
  <c r="K123" i="25"/>
  <c r="J123" i="25"/>
  <c r="I123" i="25"/>
  <c r="H123" i="25"/>
  <c r="G123" i="25"/>
  <c r="F123" i="25"/>
  <c r="E123" i="25"/>
  <c r="D123" i="25"/>
  <c r="C123" i="25"/>
  <c r="B123" i="25"/>
  <c r="K122" i="25"/>
  <c r="J122" i="25"/>
  <c r="I122" i="25"/>
  <c r="H122" i="25"/>
  <c r="G122" i="25"/>
  <c r="F122" i="25"/>
  <c r="E122" i="25"/>
  <c r="D122" i="25"/>
  <c r="C122" i="25"/>
  <c r="B122" i="25"/>
  <c r="K121" i="25"/>
  <c r="J121" i="25"/>
  <c r="I121" i="25"/>
  <c r="H121" i="25"/>
  <c r="G121" i="25"/>
  <c r="F121" i="25"/>
  <c r="E121" i="25"/>
  <c r="D121" i="25"/>
  <c r="C121" i="25"/>
  <c r="B121" i="25"/>
  <c r="K120" i="25"/>
  <c r="J120" i="25"/>
  <c r="I120" i="25"/>
  <c r="H120" i="25"/>
  <c r="G120" i="25"/>
  <c r="F120" i="25"/>
  <c r="E120" i="25"/>
  <c r="D120" i="25"/>
  <c r="C120" i="25"/>
  <c r="B120" i="25"/>
  <c r="K119" i="25"/>
  <c r="J119" i="25"/>
  <c r="I119" i="25"/>
  <c r="H119" i="25"/>
  <c r="G119" i="25"/>
  <c r="F119" i="25"/>
  <c r="E119" i="25"/>
  <c r="D119" i="25"/>
  <c r="C119" i="25"/>
  <c r="B119" i="25"/>
  <c r="K118" i="25"/>
  <c r="J118" i="25"/>
  <c r="I118" i="25"/>
  <c r="H118" i="25"/>
  <c r="G118" i="25"/>
  <c r="F118" i="25"/>
  <c r="E118" i="25"/>
  <c r="D118" i="25"/>
  <c r="C118" i="25"/>
  <c r="B118" i="25"/>
  <c r="K117" i="25"/>
  <c r="J117" i="25"/>
  <c r="I117" i="25"/>
  <c r="H117" i="25"/>
  <c r="G117" i="25"/>
  <c r="F117" i="25"/>
  <c r="E117" i="25"/>
  <c r="D117" i="25"/>
  <c r="C117" i="25"/>
  <c r="B117" i="25"/>
  <c r="K116" i="25"/>
  <c r="J116" i="25"/>
  <c r="I116" i="25"/>
  <c r="H116" i="25"/>
  <c r="G116" i="25"/>
  <c r="F116" i="25"/>
  <c r="E116" i="25"/>
  <c r="D116" i="25"/>
  <c r="C116" i="25"/>
  <c r="B116" i="25"/>
  <c r="K115" i="25"/>
  <c r="J115" i="25"/>
  <c r="I115" i="25"/>
  <c r="H115" i="25"/>
  <c r="G115" i="25"/>
  <c r="F115" i="25"/>
  <c r="E115" i="25"/>
  <c r="D115" i="25"/>
  <c r="C115" i="25"/>
  <c r="B115" i="25"/>
  <c r="K114" i="25"/>
  <c r="J114" i="25"/>
  <c r="I114" i="25"/>
  <c r="H114" i="25"/>
  <c r="G114" i="25"/>
  <c r="F114" i="25"/>
  <c r="E114" i="25"/>
  <c r="D114" i="25"/>
  <c r="C114" i="25"/>
  <c r="B114" i="25"/>
  <c r="K113" i="25"/>
  <c r="J113" i="25"/>
  <c r="I113" i="25"/>
  <c r="H113" i="25"/>
  <c r="G113" i="25"/>
  <c r="F113" i="25"/>
  <c r="E113" i="25"/>
  <c r="D113" i="25"/>
  <c r="C113" i="25"/>
  <c r="B113" i="25"/>
  <c r="K112" i="25"/>
  <c r="J112" i="25"/>
  <c r="I112" i="25"/>
  <c r="H112" i="25"/>
  <c r="G112" i="25"/>
  <c r="F112" i="25"/>
  <c r="E112" i="25"/>
  <c r="D112" i="25"/>
  <c r="C112" i="25"/>
  <c r="B112" i="25"/>
  <c r="K111" i="25"/>
  <c r="J111" i="25"/>
  <c r="I111" i="25"/>
  <c r="H111" i="25"/>
  <c r="G111" i="25"/>
  <c r="F111" i="25"/>
  <c r="E111" i="25"/>
  <c r="D111" i="25"/>
  <c r="C111" i="25"/>
  <c r="B111" i="25"/>
  <c r="K110" i="25"/>
  <c r="J110" i="25"/>
  <c r="I110" i="25"/>
  <c r="H110" i="25"/>
  <c r="G110" i="25"/>
  <c r="F110" i="25"/>
  <c r="E110" i="25"/>
  <c r="D110" i="25"/>
  <c r="C110" i="25"/>
  <c r="B110" i="25"/>
  <c r="K109" i="25"/>
  <c r="J109" i="25"/>
  <c r="I109" i="25"/>
  <c r="H109" i="25"/>
  <c r="G109" i="25"/>
  <c r="F109" i="25"/>
  <c r="E109" i="25"/>
  <c r="D109" i="25"/>
  <c r="C109" i="25"/>
  <c r="B109" i="25"/>
  <c r="K108" i="25"/>
  <c r="J108" i="25"/>
  <c r="I108" i="25"/>
  <c r="H108" i="25"/>
  <c r="G108" i="25"/>
  <c r="F108" i="25"/>
  <c r="E108" i="25"/>
  <c r="D108" i="25"/>
  <c r="C108" i="25"/>
  <c r="B108" i="25"/>
  <c r="K107" i="25"/>
  <c r="J107" i="25"/>
  <c r="I107" i="25"/>
  <c r="H107" i="25"/>
  <c r="G107" i="25"/>
  <c r="F107" i="25"/>
  <c r="E107" i="25"/>
  <c r="D107" i="25"/>
  <c r="C107" i="25"/>
  <c r="B107" i="25"/>
  <c r="K106" i="25"/>
  <c r="J106" i="25"/>
  <c r="I106" i="25"/>
  <c r="H106" i="25"/>
  <c r="G106" i="25"/>
  <c r="F106" i="25"/>
  <c r="E106" i="25"/>
  <c r="D106" i="25"/>
  <c r="C106" i="25"/>
  <c r="B106" i="25"/>
  <c r="K105" i="25"/>
  <c r="J105" i="25"/>
  <c r="I105" i="25"/>
  <c r="H105" i="25"/>
  <c r="G105" i="25"/>
  <c r="F105" i="25"/>
  <c r="E105" i="25"/>
  <c r="D105" i="25"/>
  <c r="C105" i="25"/>
  <c r="B105" i="25"/>
  <c r="K104" i="25"/>
  <c r="J104" i="25"/>
  <c r="I104" i="25"/>
  <c r="H104" i="25"/>
  <c r="G104" i="25"/>
  <c r="F104" i="25"/>
  <c r="E104" i="25"/>
  <c r="D104" i="25"/>
  <c r="C104" i="25"/>
  <c r="B104" i="25"/>
  <c r="K103" i="25"/>
  <c r="J103" i="25"/>
  <c r="I103" i="25"/>
  <c r="H103" i="25"/>
  <c r="G103" i="25"/>
  <c r="F103" i="25"/>
  <c r="E103" i="25"/>
  <c r="D103" i="25"/>
  <c r="C103" i="25"/>
  <c r="B103" i="25"/>
  <c r="K102" i="25"/>
  <c r="J102" i="25"/>
  <c r="I102" i="25"/>
  <c r="H102" i="25"/>
  <c r="G102" i="25"/>
  <c r="F102" i="25"/>
  <c r="E102" i="25"/>
  <c r="D102" i="25"/>
  <c r="C102" i="25"/>
  <c r="B102" i="25"/>
  <c r="K101" i="25"/>
  <c r="J101" i="25"/>
  <c r="I101" i="25"/>
  <c r="H101" i="25"/>
  <c r="G101" i="25"/>
  <c r="F101" i="25"/>
  <c r="E101" i="25"/>
  <c r="D101" i="25"/>
  <c r="C101" i="25"/>
  <c r="B101" i="25"/>
  <c r="K100" i="25"/>
  <c r="J100" i="25"/>
  <c r="I100" i="25"/>
  <c r="H100" i="25"/>
  <c r="G100" i="25"/>
  <c r="F100" i="25"/>
  <c r="E100" i="25"/>
  <c r="D100" i="25"/>
  <c r="C100" i="25"/>
  <c r="B100" i="25"/>
  <c r="K99" i="25"/>
  <c r="J99" i="25"/>
  <c r="I99" i="25"/>
  <c r="H99" i="25"/>
  <c r="G99" i="25"/>
  <c r="F99" i="25"/>
  <c r="E99" i="25"/>
  <c r="D99" i="25"/>
  <c r="C99" i="25"/>
  <c r="B99" i="25"/>
  <c r="K98" i="25"/>
  <c r="J98" i="25"/>
  <c r="I98" i="25"/>
  <c r="H98" i="25"/>
  <c r="G98" i="25"/>
  <c r="F98" i="25"/>
  <c r="E98" i="25"/>
  <c r="D98" i="25"/>
  <c r="C98" i="25"/>
  <c r="B98" i="25"/>
  <c r="K97" i="25"/>
  <c r="J97" i="25"/>
  <c r="I97" i="25"/>
  <c r="H97" i="25"/>
  <c r="G97" i="25"/>
  <c r="F97" i="25"/>
  <c r="E97" i="25"/>
  <c r="D97" i="25"/>
  <c r="C97" i="25"/>
  <c r="B97" i="25"/>
  <c r="K96" i="25"/>
  <c r="J96" i="25"/>
  <c r="I96" i="25"/>
  <c r="H96" i="25"/>
  <c r="G96" i="25"/>
  <c r="F96" i="25"/>
  <c r="E96" i="25"/>
  <c r="D96" i="25"/>
  <c r="C96" i="25"/>
  <c r="B96" i="25"/>
  <c r="K95" i="25"/>
  <c r="J95" i="25"/>
  <c r="I95" i="25"/>
  <c r="H95" i="25"/>
  <c r="G95" i="25"/>
  <c r="F95" i="25"/>
  <c r="E95" i="25"/>
  <c r="D95" i="25"/>
  <c r="C95" i="25"/>
  <c r="B95" i="25"/>
  <c r="K94" i="25"/>
  <c r="J94" i="25"/>
  <c r="I94" i="25"/>
  <c r="H94" i="25"/>
  <c r="G94" i="25"/>
  <c r="F94" i="25"/>
  <c r="E94" i="25"/>
  <c r="D94" i="25"/>
  <c r="C94" i="25"/>
  <c r="B94" i="25"/>
  <c r="K93" i="25"/>
  <c r="J93" i="25"/>
  <c r="I93" i="25"/>
  <c r="H93" i="25"/>
  <c r="G93" i="25"/>
  <c r="F93" i="25"/>
  <c r="E93" i="25"/>
  <c r="D93" i="25"/>
  <c r="C93" i="25"/>
  <c r="B93" i="25"/>
  <c r="K92" i="25"/>
  <c r="J92" i="25"/>
  <c r="I92" i="25"/>
  <c r="H92" i="25"/>
  <c r="G92" i="25"/>
  <c r="F92" i="25"/>
  <c r="E92" i="25"/>
  <c r="D92" i="25"/>
  <c r="C92" i="25"/>
  <c r="B92" i="25"/>
  <c r="K91" i="25"/>
  <c r="J91" i="25"/>
  <c r="I91" i="25"/>
  <c r="H91" i="25"/>
  <c r="G91" i="25"/>
  <c r="F91" i="25"/>
  <c r="E91" i="25"/>
  <c r="D91" i="25"/>
  <c r="C91" i="25"/>
  <c r="B91" i="25"/>
  <c r="K90" i="25"/>
  <c r="J90" i="25"/>
  <c r="I90" i="25"/>
  <c r="H90" i="25"/>
  <c r="G90" i="25"/>
  <c r="F90" i="25"/>
  <c r="E90" i="25"/>
  <c r="D90" i="25"/>
  <c r="C90" i="25"/>
  <c r="B90" i="25"/>
  <c r="K89" i="25"/>
  <c r="J89" i="25"/>
  <c r="I89" i="25"/>
  <c r="H89" i="25"/>
  <c r="G89" i="25"/>
  <c r="F89" i="25"/>
  <c r="E89" i="25"/>
  <c r="D89" i="25"/>
  <c r="C89" i="25"/>
  <c r="B89" i="25"/>
  <c r="K88" i="25"/>
  <c r="J88" i="25"/>
  <c r="I88" i="25"/>
  <c r="H88" i="25"/>
  <c r="G88" i="25"/>
  <c r="F88" i="25"/>
  <c r="E88" i="25"/>
  <c r="D88" i="25"/>
  <c r="C88" i="25"/>
  <c r="B88" i="25"/>
  <c r="K87" i="25"/>
  <c r="J87" i="25"/>
  <c r="I87" i="25"/>
  <c r="H87" i="25"/>
  <c r="G87" i="25"/>
  <c r="F87" i="25"/>
  <c r="E87" i="25"/>
  <c r="D87" i="25"/>
  <c r="C87" i="25"/>
  <c r="B87" i="25"/>
  <c r="K86" i="25"/>
  <c r="J86" i="25"/>
  <c r="I86" i="25"/>
  <c r="H86" i="25"/>
  <c r="G86" i="25"/>
  <c r="F86" i="25"/>
  <c r="E86" i="25"/>
  <c r="D86" i="25"/>
  <c r="C86" i="25"/>
  <c r="B86" i="25"/>
  <c r="K85" i="25"/>
  <c r="J85" i="25"/>
  <c r="I85" i="25"/>
  <c r="H85" i="25"/>
  <c r="G85" i="25"/>
  <c r="F85" i="25"/>
  <c r="E85" i="25"/>
  <c r="D85" i="25"/>
  <c r="C85" i="25"/>
  <c r="B85" i="25"/>
  <c r="K84" i="25"/>
  <c r="J84" i="25"/>
  <c r="I84" i="25"/>
  <c r="H84" i="25"/>
  <c r="G84" i="25"/>
  <c r="F84" i="25"/>
  <c r="E84" i="25"/>
  <c r="D84" i="25"/>
  <c r="C84" i="25"/>
  <c r="B84" i="25"/>
  <c r="K83" i="25"/>
  <c r="J83" i="25"/>
  <c r="I83" i="25"/>
  <c r="H83" i="25"/>
  <c r="G83" i="25"/>
  <c r="F83" i="25"/>
  <c r="E83" i="25"/>
  <c r="D83" i="25"/>
  <c r="C83" i="25"/>
  <c r="B83" i="25"/>
  <c r="K82" i="25"/>
  <c r="J82" i="25"/>
  <c r="I82" i="25"/>
  <c r="H82" i="25"/>
  <c r="G82" i="25"/>
  <c r="F82" i="25"/>
  <c r="E82" i="25"/>
  <c r="D82" i="25"/>
  <c r="C82" i="25"/>
  <c r="B82" i="25"/>
  <c r="K81" i="25"/>
  <c r="J81" i="25"/>
  <c r="I81" i="25"/>
  <c r="H81" i="25"/>
  <c r="G81" i="25"/>
  <c r="F81" i="25"/>
  <c r="E81" i="25"/>
  <c r="D81" i="25"/>
  <c r="C81" i="25"/>
  <c r="B81" i="25"/>
  <c r="K80" i="25"/>
  <c r="J80" i="25"/>
  <c r="I80" i="25"/>
  <c r="H80" i="25"/>
  <c r="G80" i="25"/>
  <c r="F80" i="25"/>
  <c r="E80" i="25"/>
  <c r="D80" i="25"/>
  <c r="C80" i="25"/>
  <c r="B80" i="25"/>
  <c r="K79" i="25"/>
  <c r="J79" i="25"/>
  <c r="I79" i="25"/>
  <c r="H79" i="25"/>
  <c r="G79" i="25"/>
  <c r="F79" i="25"/>
  <c r="E79" i="25"/>
  <c r="D79" i="25"/>
  <c r="C79" i="25"/>
  <c r="B79" i="25"/>
  <c r="K78" i="25"/>
  <c r="J78" i="25"/>
  <c r="I78" i="25"/>
  <c r="H78" i="25"/>
  <c r="G78" i="25"/>
  <c r="F78" i="25"/>
  <c r="E78" i="25"/>
  <c r="D78" i="25"/>
  <c r="C78" i="25"/>
  <c r="B78" i="25"/>
  <c r="K77" i="25"/>
  <c r="J77" i="25"/>
  <c r="I77" i="25"/>
  <c r="H77" i="25"/>
  <c r="G77" i="25"/>
  <c r="F77" i="25"/>
  <c r="E77" i="25"/>
  <c r="D77" i="25"/>
  <c r="C77" i="25"/>
  <c r="B77" i="25"/>
  <c r="K76" i="25"/>
  <c r="J76" i="25"/>
  <c r="I76" i="25"/>
  <c r="H76" i="25"/>
  <c r="G76" i="25"/>
  <c r="F76" i="25"/>
  <c r="E76" i="25"/>
  <c r="D76" i="25"/>
  <c r="C76" i="25"/>
  <c r="B76" i="25"/>
  <c r="K75" i="25"/>
  <c r="J75" i="25"/>
  <c r="I75" i="25"/>
  <c r="H75" i="25"/>
  <c r="G75" i="25"/>
  <c r="F75" i="25"/>
  <c r="E75" i="25"/>
  <c r="D75" i="25"/>
  <c r="C75" i="25"/>
  <c r="B75" i="25"/>
  <c r="K74" i="25"/>
  <c r="J74" i="25"/>
  <c r="I74" i="25"/>
  <c r="H74" i="25"/>
  <c r="G74" i="25"/>
  <c r="F74" i="25"/>
  <c r="E74" i="25"/>
  <c r="D74" i="25"/>
  <c r="C74" i="25"/>
  <c r="B74" i="25"/>
  <c r="K73" i="25"/>
  <c r="J73" i="25"/>
  <c r="I73" i="25"/>
  <c r="H73" i="25"/>
  <c r="G73" i="25"/>
  <c r="F73" i="25"/>
  <c r="E73" i="25"/>
  <c r="D73" i="25"/>
  <c r="C73" i="25"/>
  <c r="B73" i="25"/>
  <c r="K72" i="25"/>
  <c r="J72" i="25"/>
  <c r="I72" i="25"/>
  <c r="H72" i="25"/>
  <c r="G72" i="25"/>
  <c r="F72" i="25"/>
  <c r="E72" i="25"/>
  <c r="D72" i="25"/>
  <c r="C72" i="25"/>
  <c r="B72" i="25"/>
  <c r="K71" i="25"/>
  <c r="J71" i="25"/>
  <c r="I71" i="25"/>
  <c r="H71" i="25"/>
  <c r="G71" i="25"/>
  <c r="F71" i="25"/>
  <c r="E71" i="25"/>
  <c r="D71" i="25"/>
  <c r="C71" i="25"/>
  <c r="B71" i="25"/>
  <c r="K70" i="25"/>
  <c r="J70" i="25"/>
  <c r="I70" i="25"/>
  <c r="H70" i="25"/>
  <c r="G70" i="25"/>
  <c r="F70" i="25"/>
  <c r="E70" i="25"/>
  <c r="D70" i="25"/>
  <c r="C70" i="25"/>
  <c r="B70" i="25"/>
  <c r="K69" i="25"/>
  <c r="J69" i="25"/>
  <c r="I69" i="25"/>
  <c r="H69" i="25"/>
  <c r="G69" i="25"/>
  <c r="F69" i="25"/>
  <c r="E69" i="25"/>
  <c r="D69" i="25"/>
  <c r="C69" i="25"/>
  <c r="B69" i="25"/>
  <c r="K68" i="25"/>
  <c r="J68" i="25"/>
  <c r="I68" i="25"/>
  <c r="H68" i="25"/>
  <c r="G68" i="25"/>
  <c r="F68" i="25"/>
  <c r="E68" i="25"/>
  <c r="D68" i="25"/>
  <c r="C68" i="25"/>
  <c r="B68" i="25"/>
  <c r="K67" i="25"/>
  <c r="J67" i="25"/>
  <c r="I67" i="25"/>
  <c r="H67" i="25"/>
  <c r="G67" i="25"/>
  <c r="F67" i="25"/>
  <c r="E67" i="25"/>
  <c r="D67" i="25"/>
  <c r="C67" i="25"/>
  <c r="B67" i="25"/>
  <c r="K66" i="25"/>
  <c r="J66" i="25"/>
  <c r="I66" i="25"/>
  <c r="H66" i="25"/>
  <c r="G66" i="25"/>
  <c r="F66" i="25"/>
  <c r="E66" i="25"/>
  <c r="D66" i="25"/>
  <c r="C66" i="25"/>
  <c r="B66" i="25"/>
  <c r="K65" i="25"/>
  <c r="J65" i="25"/>
  <c r="I65" i="25"/>
  <c r="H65" i="25"/>
  <c r="G65" i="25"/>
  <c r="F65" i="25"/>
  <c r="E65" i="25"/>
  <c r="D65" i="25"/>
  <c r="C65" i="25"/>
  <c r="B65" i="25"/>
  <c r="K64" i="25"/>
  <c r="J64" i="25"/>
  <c r="I64" i="25"/>
  <c r="H64" i="25"/>
  <c r="G64" i="25"/>
  <c r="F64" i="25"/>
  <c r="E64" i="25"/>
  <c r="D64" i="25"/>
  <c r="C64" i="25"/>
  <c r="B64" i="25"/>
  <c r="K63" i="25"/>
  <c r="J63" i="25"/>
  <c r="I63" i="25"/>
  <c r="H63" i="25"/>
  <c r="G63" i="25"/>
  <c r="F63" i="25"/>
  <c r="E63" i="25"/>
  <c r="D63" i="25"/>
  <c r="C63" i="25"/>
  <c r="B63" i="25"/>
  <c r="K62" i="25"/>
  <c r="J62" i="25"/>
  <c r="I62" i="25"/>
  <c r="H62" i="25"/>
  <c r="G62" i="25"/>
  <c r="F62" i="25"/>
  <c r="E62" i="25"/>
  <c r="D62" i="25"/>
  <c r="C62" i="25"/>
  <c r="B62" i="25"/>
  <c r="K61" i="25"/>
  <c r="J61" i="25"/>
  <c r="I61" i="25"/>
  <c r="H61" i="25"/>
  <c r="G61" i="25"/>
  <c r="F61" i="25"/>
  <c r="E61" i="25"/>
  <c r="D61" i="25"/>
  <c r="C61" i="25"/>
  <c r="B61" i="25"/>
  <c r="K60" i="25"/>
  <c r="J60" i="25"/>
  <c r="I60" i="25"/>
  <c r="H60" i="25"/>
  <c r="G60" i="25"/>
  <c r="F60" i="25"/>
  <c r="E60" i="25"/>
  <c r="D60" i="25"/>
  <c r="C60" i="25"/>
  <c r="B60" i="25"/>
  <c r="K59" i="25"/>
  <c r="J59" i="25"/>
  <c r="I59" i="25"/>
  <c r="H59" i="25"/>
  <c r="G59" i="25"/>
  <c r="F59" i="25"/>
  <c r="E59" i="25"/>
  <c r="D59" i="25"/>
  <c r="C59" i="25"/>
  <c r="B59" i="25"/>
  <c r="K58" i="25"/>
  <c r="J58" i="25"/>
  <c r="I58" i="25"/>
  <c r="H58" i="25"/>
  <c r="G58" i="25"/>
  <c r="F58" i="25"/>
  <c r="E58" i="25"/>
  <c r="D58" i="25"/>
  <c r="C58" i="25"/>
  <c r="B58" i="25"/>
  <c r="K57" i="25"/>
  <c r="J57" i="25"/>
  <c r="I57" i="25"/>
  <c r="H57" i="25"/>
  <c r="G57" i="25"/>
  <c r="F57" i="25"/>
  <c r="E57" i="25"/>
  <c r="D57" i="25"/>
  <c r="C57" i="25"/>
  <c r="B57" i="25"/>
  <c r="K56" i="25"/>
  <c r="J56" i="25"/>
  <c r="I56" i="25"/>
  <c r="H56" i="25"/>
  <c r="G56" i="25"/>
  <c r="F56" i="25"/>
  <c r="E56" i="25"/>
  <c r="D56" i="25"/>
  <c r="C56" i="25"/>
  <c r="B56" i="25"/>
  <c r="K55" i="25"/>
  <c r="J55" i="25"/>
  <c r="I55" i="25"/>
  <c r="H55" i="25"/>
  <c r="G55" i="25"/>
  <c r="F55" i="25"/>
  <c r="E55" i="25"/>
  <c r="D55" i="25"/>
  <c r="C55" i="25"/>
  <c r="B55" i="25"/>
  <c r="K54" i="25"/>
  <c r="J54" i="25"/>
  <c r="I54" i="25"/>
  <c r="H54" i="25"/>
  <c r="G54" i="25"/>
  <c r="F54" i="25"/>
  <c r="E54" i="25"/>
  <c r="D54" i="25"/>
  <c r="C54" i="25"/>
  <c r="B54" i="25"/>
  <c r="K53" i="25"/>
  <c r="J53" i="25"/>
  <c r="I53" i="25"/>
  <c r="H53" i="25"/>
  <c r="G53" i="25"/>
  <c r="F53" i="25"/>
  <c r="E53" i="25"/>
  <c r="D53" i="25"/>
  <c r="C53" i="25"/>
  <c r="B53" i="25"/>
  <c r="K52" i="25"/>
  <c r="J52" i="25"/>
  <c r="I52" i="25"/>
  <c r="H52" i="25"/>
  <c r="G52" i="25"/>
  <c r="F52" i="25"/>
  <c r="E52" i="25"/>
  <c r="D52" i="25"/>
  <c r="C52" i="25"/>
  <c r="B52" i="25"/>
  <c r="K51" i="25"/>
  <c r="J51" i="25"/>
  <c r="I51" i="25"/>
  <c r="H51" i="25"/>
  <c r="G51" i="25"/>
  <c r="F51" i="25"/>
  <c r="E51" i="25"/>
  <c r="D51" i="25"/>
  <c r="C51" i="25"/>
  <c r="B51" i="25"/>
  <c r="K50" i="25"/>
  <c r="J50" i="25"/>
  <c r="I50" i="25"/>
  <c r="H50" i="25"/>
  <c r="G50" i="25"/>
  <c r="F50" i="25"/>
  <c r="E50" i="25"/>
  <c r="D50" i="25"/>
  <c r="C50" i="25"/>
  <c r="B50" i="25"/>
  <c r="K49" i="25"/>
  <c r="J49" i="25"/>
  <c r="I49" i="25"/>
  <c r="H49" i="25"/>
  <c r="G49" i="25"/>
  <c r="F49" i="25"/>
  <c r="E49" i="25"/>
  <c r="D49" i="25"/>
  <c r="C49" i="25"/>
  <c r="B49" i="25"/>
  <c r="K48" i="25"/>
  <c r="J48" i="25"/>
  <c r="I48" i="25"/>
  <c r="H48" i="25"/>
  <c r="G48" i="25"/>
  <c r="F48" i="25"/>
  <c r="E48" i="25"/>
  <c r="D48" i="25"/>
  <c r="C48" i="25"/>
  <c r="B48" i="25"/>
  <c r="K47" i="25"/>
  <c r="J47" i="25"/>
  <c r="I47" i="25"/>
  <c r="H47" i="25"/>
  <c r="G47" i="25"/>
  <c r="F47" i="25"/>
  <c r="E47" i="25"/>
  <c r="D47" i="25"/>
  <c r="C47" i="25"/>
  <c r="B47" i="25"/>
  <c r="K46" i="25"/>
  <c r="J46" i="25"/>
  <c r="I46" i="25"/>
  <c r="H46" i="25"/>
  <c r="G46" i="25"/>
  <c r="F46" i="25"/>
  <c r="E46" i="25"/>
  <c r="D46" i="25"/>
  <c r="C46" i="25"/>
  <c r="B46" i="25"/>
  <c r="K45" i="25"/>
  <c r="J45" i="25"/>
  <c r="I45" i="25"/>
  <c r="H45" i="25"/>
  <c r="G45" i="25"/>
  <c r="F45" i="25"/>
  <c r="E45" i="25"/>
  <c r="D45" i="25"/>
  <c r="C45" i="25"/>
  <c r="B45" i="25"/>
  <c r="K44" i="25"/>
  <c r="J44" i="25"/>
  <c r="I44" i="25"/>
  <c r="H44" i="25"/>
  <c r="G44" i="25"/>
  <c r="F44" i="25"/>
  <c r="E44" i="25"/>
  <c r="D44" i="25"/>
  <c r="C44" i="25"/>
  <c r="B44" i="25"/>
  <c r="K43" i="25"/>
  <c r="J43" i="25"/>
  <c r="I43" i="25"/>
  <c r="H43" i="25"/>
  <c r="G43" i="25"/>
  <c r="F43" i="25"/>
  <c r="E43" i="25"/>
  <c r="D43" i="25"/>
  <c r="C43" i="25"/>
  <c r="B43" i="25"/>
  <c r="K42" i="25"/>
  <c r="J42" i="25"/>
  <c r="I42" i="25"/>
  <c r="H42" i="25"/>
  <c r="G42" i="25"/>
  <c r="F42" i="25"/>
  <c r="E42" i="25"/>
  <c r="D42" i="25"/>
  <c r="C42" i="25"/>
  <c r="B42" i="25"/>
  <c r="K41" i="25"/>
  <c r="J41" i="25"/>
  <c r="I41" i="25"/>
  <c r="H41" i="25"/>
  <c r="G41" i="25"/>
  <c r="F41" i="25"/>
  <c r="E41" i="25"/>
  <c r="D41" i="25"/>
  <c r="C41" i="25"/>
  <c r="B41" i="25"/>
  <c r="K40" i="25"/>
  <c r="J40" i="25"/>
  <c r="I40" i="25"/>
  <c r="H40" i="25"/>
  <c r="G40" i="25"/>
  <c r="F40" i="25"/>
  <c r="E40" i="25"/>
  <c r="D40" i="25"/>
  <c r="C40" i="25"/>
  <c r="B40" i="25"/>
  <c r="K39" i="25"/>
  <c r="J39" i="25"/>
  <c r="I39" i="25"/>
  <c r="H39" i="25"/>
  <c r="G39" i="25"/>
  <c r="F39" i="25"/>
  <c r="E39" i="25"/>
  <c r="D39" i="25"/>
  <c r="C39" i="25"/>
  <c r="B39" i="25"/>
  <c r="K38" i="25"/>
  <c r="J38" i="25"/>
  <c r="I38" i="25"/>
  <c r="H38" i="25"/>
  <c r="G38" i="25"/>
  <c r="F38" i="25"/>
  <c r="E38" i="25"/>
  <c r="D38" i="25"/>
  <c r="C38" i="25"/>
  <c r="B38" i="25"/>
  <c r="K37" i="25"/>
  <c r="J37" i="25"/>
  <c r="I37" i="25"/>
  <c r="H37" i="25"/>
  <c r="G37" i="25"/>
  <c r="F37" i="25"/>
  <c r="E37" i="25"/>
  <c r="D37" i="25"/>
  <c r="C37" i="25"/>
  <c r="B37" i="25"/>
  <c r="K36" i="25"/>
  <c r="J36" i="25"/>
  <c r="I36" i="25"/>
  <c r="H36" i="25"/>
  <c r="G36" i="25"/>
  <c r="F36" i="25"/>
  <c r="E36" i="25"/>
  <c r="D36" i="25"/>
  <c r="C36" i="25"/>
  <c r="B36" i="25"/>
  <c r="K35" i="25"/>
  <c r="J35" i="25"/>
  <c r="I35" i="25"/>
  <c r="H35" i="25"/>
  <c r="G35" i="25"/>
  <c r="F35" i="25"/>
  <c r="E35" i="25"/>
  <c r="D35" i="25"/>
  <c r="C35" i="25"/>
  <c r="B35" i="25"/>
  <c r="K34" i="25"/>
  <c r="J34" i="25"/>
  <c r="I34" i="25"/>
  <c r="H34" i="25"/>
  <c r="G34" i="25"/>
  <c r="F34" i="25"/>
  <c r="E34" i="25"/>
  <c r="D34" i="25"/>
  <c r="C34" i="25"/>
  <c r="B34" i="25"/>
  <c r="K33" i="25"/>
  <c r="J33" i="25"/>
  <c r="I33" i="25"/>
  <c r="H33" i="25"/>
  <c r="G33" i="25"/>
  <c r="F33" i="25"/>
  <c r="E33" i="25"/>
  <c r="D33" i="25"/>
  <c r="C33" i="25"/>
  <c r="B33" i="25"/>
  <c r="K32" i="25"/>
  <c r="J32" i="25"/>
  <c r="I32" i="25"/>
  <c r="H32" i="25"/>
  <c r="G32" i="25"/>
  <c r="F32" i="25"/>
  <c r="E32" i="25"/>
  <c r="D32" i="25"/>
  <c r="C32" i="25"/>
  <c r="B32" i="25"/>
  <c r="K31" i="25"/>
  <c r="J31" i="25"/>
  <c r="I31" i="25"/>
  <c r="H31" i="25"/>
  <c r="G31" i="25"/>
  <c r="F31" i="25"/>
  <c r="E31" i="25"/>
  <c r="D31" i="25"/>
  <c r="C31" i="25"/>
  <c r="B31" i="25"/>
  <c r="K30" i="25"/>
  <c r="J30" i="25"/>
  <c r="I30" i="25"/>
  <c r="H30" i="25"/>
  <c r="G30" i="25"/>
  <c r="F30" i="25"/>
  <c r="E30" i="25"/>
  <c r="D30" i="25"/>
  <c r="C30" i="25"/>
  <c r="B30" i="25"/>
  <c r="K29" i="25"/>
  <c r="J29" i="25"/>
  <c r="I29" i="25"/>
  <c r="H29" i="25"/>
  <c r="G29" i="25"/>
  <c r="F29" i="25"/>
  <c r="E29" i="25"/>
  <c r="D29" i="25"/>
  <c r="C29" i="25"/>
  <c r="B29" i="25"/>
  <c r="K28" i="25"/>
  <c r="J28" i="25"/>
  <c r="I28" i="25"/>
  <c r="H28" i="25"/>
  <c r="G28" i="25"/>
  <c r="F28" i="25"/>
  <c r="E28" i="25"/>
  <c r="D28" i="25"/>
  <c r="C28" i="25"/>
  <c r="B28" i="25"/>
  <c r="K27" i="25"/>
  <c r="J27" i="25"/>
  <c r="I27" i="25"/>
  <c r="H27" i="25"/>
  <c r="G27" i="25"/>
  <c r="F27" i="25"/>
  <c r="E27" i="25"/>
  <c r="D27" i="25"/>
  <c r="C27" i="25"/>
  <c r="B27" i="25"/>
  <c r="K26" i="25"/>
  <c r="J26" i="25"/>
  <c r="I26" i="25"/>
  <c r="H26" i="25"/>
  <c r="G26" i="25"/>
  <c r="F26" i="25"/>
  <c r="E26" i="25"/>
  <c r="D26" i="25"/>
  <c r="C26" i="25"/>
  <c r="B26" i="25"/>
  <c r="K25" i="25"/>
  <c r="J25" i="25"/>
  <c r="I25" i="25"/>
  <c r="H25" i="25"/>
  <c r="G25" i="25"/>
  <c r="F25" i="25"/>
  <c r="E25" i="25"/>
  <c r="D25" i="25"/>
  <c r="C25" i="25"/>
  <c r="B25" i="25"/>
  <c r="K24" i="25"/>
  <c r="J24" i="25"/>
  <c r="I24" i="25"/>
  <c r="H24" i="25"/>
  <c r="G24" i="25"/>
  <c r="F24" i="25"/>
  <c r="E24" i="25"/>
  <c r="D24" i="25"/>
  <c r="C24" i="25"/>
  <c r="B24" i="25"/>
  <c r="K23" i="25"/>
  <c r="J23" i="25"/>
  <c r="I23" i="25"/>
  <c r="H23" i="25"/>
  <c r="G23" i="25"/>
  <c r="F23" i="25"/>
  <c r="E23" i="25"/>
  <c r="D23" i="25"/>
  <c r="C23" i="25"/>
  <c r="B23" i="25"/>
  <c r="K22" i="25"/>
  <c r="J22" i="25"/>
  <c r="I22" i="25"/>
  <c r="H22" i="25"/>
  <c r="G22" i="25"/>
  <c r="F22" i="25"/>
  <c r="E22" i="25"/>
  <c r="D22" i="25"/>
  <c r="C22" i="25"/>
  <c r="B22" i="25"/>
  <c r="K21" i="25"/>
  <c r="J21" i="25"/>
  <c r="I21" i="25"/>
  <c r="H21" i="25"/>
  <c r="G21" i="25"/>
  <c r="F21" i="25"/>
  <c r="E21" i="25"/>
  <c r="D21" i="25"/>
  <c r="C21" i="25"/>
  <c r="B21" i="25"/>
  <c r="K20" i="25"/>
  <c r="J20" i="25"/>
  <c r="I20" i="25"/>
  <c r="H20" i="25"/>
  <c r="G20" i="25"/>
  <c r="F20" i="25"/>
  <c r="E20" i="25"/>
  <c r="D20" i="25"/>
  <c r="C20" i="25"/>
  <c r="B20" i="25"/>
  <c r="K19" i="25"/>
  <c r="J19" i="25"/>
  <c r="I19" i="25"/>
  <c r="H19" i="25"/>
  <c r="G19" i="25"/>
  <c r="F19" i="25"/>
  <c r="E19" i="25"/>
  <c r="D19" i="25"/>
  <c r="C19" i="25"/>
  <c r="B19" i="25"/>
  <c r="K18" i="25"/>
  <c r="J18" i="25"/>
  <c r="I18" i="25"/>
  <c r="H18" i="25"/>
  <c r="G18" i="25"/>
  <c r="F18" i="25"/>
  <c r="E18" i="25"/>
  <c r="D18" i="25"/>
  <c r="C18" i="25"/>
  <c r="B18" i="25"/>
  <c r="K17" i="25"/>
  <c r="J17" i="25"/>
  <c r="I17" i="25"/>
  <c r="H17" i="25"/>
  <c r="G17" i="25"/>
  <c r="F17" i="25"/>
  <c r="E17" i="25"/>
  <c r="D17" i="25"/>
  <c r="C17" i="25"/>
  <c r="B17" i="25"/>
  <c r="K16" i="25"/>
  <c r="J16" i="25"/>
  <c r="I16" i="25"/>
  <c r="H16" i="25"/>
  <c r="G16" i="25"/>
  <c r="F16" i="25"/>
  <c r="E16" i="25"/>
  <c r="D16" i="25"/>
  <c r="C16" i="25"/>
  <c r="B16" i="25"/>
  <c r="K15" i="25"/>
  <c r="J15" i="25"/>
  <c r="I15" i="25"/>
  <c r="H15" i="25"/>
  <c r="G15" i="25"/>
  <c r="F15" i="25"/>
  <c r="E15" i="25"/>
  <c r="D15" i="25"/>
  <c r="C15" i="25"/>
  <c r="B15" i="25"/>
  <c r="K14" i="25"/>
  <c r="J14" i="25"/>
  <c r="I14" i="25"/>
  <c r="H14" i="25"/>
  <c r="G14" i="25"/>
  <c r="F14" i="25"/>
  <c r="E14" i="25"/>
  <c r="D14" i="25"/>
  <c r="C14" i="25"/>
  <c r="B14" i="25"/>
  <c r="K13" i="25"/>
  <c r="J13" i="25"/>
  <c r="I13" i="25"/>
  <c r="H13" i="25"/>
  <c r="G13" i="25"/>
  <c r="F13" i="25"/>
  <c r="E13" i="25"/>
  <c r="D13" i="25"/>
  <c r="C13" i="25"/>
  <c r="B13" i="25"/>
  <c r="K12" i="25"/>
  <c r="J12" i="25"/>
  <c r="I12" i="25"/>
  <c r="H12" i="25"/>
  <c r="G12" i="25"/>
  <c r="F12" i="25"/>
  <c r="E12" i="25"/>
  <c r="D12" i="25"/>
  <c r="C12" i="25"/>
  <c r="B12" i="25"/>
  <c r="N61" i="16"/>
  <c r="C60" i="16"/>
  <c r="B60" i="16"/>
  <c r="C59" i="16"/>
  <c r="B59" i="16"/>
  <c r="C58" i="16"/>
  <c r="B58" i="16"/>
  <c r="C55" i="16"/>
  <c r="B55" i="16"/>
  <c r="A55" i="16"/>
  <c r="A61" i="16" s="1"/>
  <c r="D54" i="16"/>
  <c r="E54" i="16" s="1"/>
  <c r="D53" i="16"/>
  <c r="E53" i="16" s="1"/>
  <c r="D52" i="16"/>
  <c r="E51" i="16"/>
  <c r="E57" i="16" s="1"/>
  <c r="C51" i="16"/>
  <c r="C57" i="16" s="1"/>
  <c r="B51" i="16"/>
  <c r="B57" i="16" s="1"/>
  <c r="C49" i="16"/>
  <c r="B49" i="16"/>
  <c r="D48" i="16"/>
  <c r="E48" i="16" s="1"/>
  <c r="D47" i="16"/>
  <c r="E47" i="16" s="1"/>
  <c r="D46" i="16"/>
  <c r="E46" i="16" s="1"/>
  <c r="C26" i="12" l="1"/>
  <c r="B26" i="12"/>
  <c r="K32" i="18"/>
  <c r="E32" i="18"/>
  <c r="D59" i="16"/>
  <c r="E59" i="16" s="1"/>
  <c r="C61" i="16"/>
  <c r="B61" i="16"/>
  <c r="D58" i="16"/>
  <c r="E58" i="16" s="1"/>
  <c r="D60" i="16"/>
  <c r="E60" i="16" s="1"/>
  <c r="D55" i="16"/>
  <c r="E55" i="16" s="1"/>
  <c r="D49" i="16"/>
  <c r="E49" i="16" s="1"/>
  <c r="E52" i="16"/>
  <c r="B5" i="12" l="1"/>
  <c r="C5" i="12" s="1"/>
  <c r="B35" i="12"/>
  <c r="B33" i="12"/>
  <c r="C34" i="12"/>
  <c r="B34" i="12"/>
  <c r="C35" i="12"/>
  <c r="C33" i="12"/>
  <c r="D61" i="16"/>
  <c r="E61" i="16" s="1"/>
  <c r="B10" i="22"/>
  <c r="C19" i="10"/>
  <c r="C20" i="10" s="1"/>
  <c r="D19" i="10"/>
  <c r="E19" i="10"/>
  <c r="F19" i="10"/>
  <c r="D20" i="10"/>
  <c r="E20" i="10"/>
  <c r="F20" i="10"/>
  <c r="B19" i="10"/>
  <c r="B20" i="10" s="1"/>
  <c r="C44" i="22"/>
  <c r="D44" i="22"/>
  <c r="I44" i="22"/>
  <c r="J44" i="22"/>
  <c r="K44" i="22"/>
  <c r="L44" i="22"/>
  <c r="C45" i="22"/>
  <c r="D45" i="22"/>
  <c r="I45" i="22"/>
  <c r="J45" i="22"/>
  <c r="K45" i="22"/>
  <c r="L45" i="22"/>
  <c r="C46" i="22"/>
  <c r="D46" i="22"/>
  <c r="I46" i="22"/>
  <c r="J46" i="22"/>
  <c r="K46" i="22"/>
  <c r="L46" i="22"/>
  <c r="C47" i="22"/>
  <c r="D47" i="22"/>
  <c r="I47" i="22"/>
  <c r="J47" i="22"/>
  <c r="K47" i="22"/>
  <c r="L47" i="22"/>
  <c r="C48" i="22"/>
  <c r="D48" i="22"/>
  <c r="I48" i="22"/>
  <c r="J48" i="22"/>
  <c r="K48" i="22"/>
  <c r="L48" i="22"/>
  <c r="C49" i="22"/>
  <c r="D49" i="22"/>
  <c r="I49" i="22"/>
  <c r="J49" i="22"/>
  <c r="K49" i="22"/>
  <c r="L49" i="22"/>
  <c r="C50" i="22"/>
  <c r="D50" i="22"/>
  <c r="I50" i="22"/>
  <c r="J50" i="22"/>
  <c r="K50" i="22"/>
  <c r="L50" i="22"/>
  <c r="C51" i="22"/>
  <c r="D51" i="22"/>
  <c r="I51" i="22"/>
  <c r="J51" i="22"/>
  <c r="K51" i="22"/>
  <c r="L51" i="22"/>
  <c r="C52" i="22"/>
  <c r="D52" i="22"/>
  <c r="I52" i="22"/>
  <c r="J52" i="22"/>
  <c r="K52" i="22"/>
  <c r="L52" i="22"/>
  <c r="C53" i="22"/>
  <c r="D53" i="22"/>
  <c r="I53" i="22"/>
  <c r="J53" i="22"/>
  <c r="K53" i="22"/>
  <c r="L53" i="22"/>
  <c r="C54" i="22"/>
  <c r="D54" i="22"/>
  <c r="I54" i="22"/>
  <c r="J54" i="22"/>
  <c r="K54" i="22"/>
  <c r="L54" i="22"/>
  <c r="C55" i="22"/>
  <c r="D55" i="22"/>
  <c r="I55" i="22"/>
  <c r="J55" i="22"/>
  <c r="K55" i="22"/>
  <c r="L55" i="22"/>
  <c r="C56" i="22"/>
  <c r="D56" i="22"/>
  <c r="I56" i="22"/>
  <c r="J56" i="22"/>
  <c r="K56" i="22"/>
  <c r="L56" i="22"/>
  <c r="C57" i="22"/>
  <c r="D57" i="22"/>
  <c r="I57" i="22"/>
  <c r="J57" i="22"/>
  <c r="K57" i="22"/>
  <c r="L57" i="22"/>
  <c r="C58" i="22"/>
  <c r="D58" i="22"/>
  <c r="I58" i="22"/>
  <c r="J58" i="22"/>
  <c r="K58" i="22"/>
  <c r="L58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O10" i="10"/>
  <c r="O9" i="10" s="1"/>
  <c r="O8" i="10" s="1"/>
  <c r="O7" i="10" s="1"/>
  <c r="O6" i="10" s="1"/>
  <c r="O14" i="10"/>
  <c r="O15" i="10" s="1"/>
  <c r="O16" i="10" s="1"/>
  <c r="O17" i="10" s="1"/>
  <c r="O18" i="10" s="1"/>
  <c r="O19" i="10" s="1"/>
  <c r="O20" i="10" s="1"/>
  <c r="O13" i="10"/>
  <c r="E25" i="22" l="1"/>
  <c r="E29" i="22"/>
  <c r="E33" i="22"/>
  <c r="E37" i="22"/>
  <c r="E35" i="22"/>
  <c r="E27" i="22"/>
  <c r="E31" i="22"/>
  <c r="F34" i="22"/>
  <c r="F35" i="22"/>
  <c r="F27" i="22"/>
  <c r="F31" i="22"/>
  <c r="G34" i="22"/>
  <c r="E39" i="22"/>
  <c r="G32" i="22"/>
  <c r="F39" i="22"/>
  <c r="F33" i="22"/>
  <c r="H38" i="22"/>
  <c r="H34" i="22"/>
  <c r="H30" i="22"/>
  <c r="H26" i="22"/>
  <c r="G35" i="22"/>
  <c r="G27" i="22"/>
  <c r="F28" i="22"/>
  <c r="E34" i="22"/>
  <c r="E26" i="22"/>
  <c r="G30" i="22"/>
  <c r="F38" i="22"/>
  <c r="F29" i="22"/>
  <c r="H37" i="22"/>
  <c r="H33" i="22"/>
  <c r="H29" i="22"/>
  <c r="H25" i="22"/>
  <c r="G33" i="22"/>
  <c r="G25" i="22"/>
  <c r="F26" i="22"/>
  <c r="E32" i="22"/>
  <c r="G38" i="22"/>
  <c r="G28" i="22"/>
  <c r="F37" i="22"/>
  <c r="F25" i="22"/>
  <c r="H36" i="22"/>
  <c r="H32" i="22"/>
  <c r="H28" i="22"/>
  <c r="G39" i="22"/>
  <c r="G31" i="22"/>
  <c r="F32" i="22"/>
  <c r="E38" i="22"/>
  <c r="E30" i="22"/>
  <c r="G36" i="22"/>
  <c r="G26" i="22"/>
  <c r="F36" i="22"/>
  <c r="H39" i="22"/>
  <c r="H35" i="22"/>
  <c r="H31" i="22"/>
  <c r="H27" i="22"/>
  <c r="G37" i="22"/>
  <c r="G29" i="22"/>
  <c r="F30" i="22"/>
  <c r="E36" i="22"/>
  <c r="E28" i="22"/>
  <c r="B25" i="22"/>
  <c r="B29" i="22"/>
  <c r="B33" i="22"/>
  <c r="B37" i="22"/>
  <c r="K39" i="22"/>
  <c r="C39" i="22"/>
  <c r="I38" i="22"/>
  <c r="K37" i="22"/>
  <c r="C37" i="22"/>
  <c r="I36" i="22"/>
  <c r="K35" i="22"/>
  <c r="C35" i="22"/>
  <c r="I34" i="22"/>
  <c r="K33" i="22"/>
  <c r="C33" i="22"/>
  <c r="I32" i="22"/>
  <c r="K31" i="22"/>
  <c r="C31" i="22"/>
  <c r="I30" i="22"/>
  <c r="K29" i="22"/>
  <c r="C29" i="22"/>
  <c r="I28" i="22"/>
  <c r="K27" i="22"/>
  <c r="C27" i="22"/>
  <c r="I26" i="22"/>
  <c r="K25" i="22"/>
  <c r="C25" i="22"/>
  <c r="B26" i="22"/>
  <c r="B30" i="22"/>
  <c r="B34" i="22"/>
  <c r="B38" i="22"/>
  <c r="J39" i="22"/>
  <c r="L38" i="22"/>
  <c r="D38" i="22"/>
  <c r="J37" i="22"/>
  <c r="L36" i="22"/>
  <c r="D36" i="22"/>
  <c r="J35" i="22"/>
  <c r="L34" i="22"/>
  <c r="D34" i="22"/>
  <c r="J33" i="22"/>
  <c r="L32" i="22"/>
  <c r="D32" i="22"/>
  <c r="J31" i="22"/>
  <c r="L30" i="22"/>
  <c r="D30" i="22"/>
  <c r="J29" i="22"/>
  <c r="L28" i="22"/>
  <c r="D28" i="22"/>
  <c r="J27" i="22"/>
  <c r="L26" i="22"/>
  <c r="D26" i="22"/>
  <c r="J25" i="22"/>
  <c r="B6" i="12"/>
  <c r="C6" i="12" s="1"/>
  <c r="B27" i="22"/>
  <c r="B31" i="22"/>
  <c r="B35" i="22"/>
  <c r="B39" i="22"/>
  <c r="I39" i="22"/>
  <c r="K38" i="22"/>
  <c r="C38" i="22"/>
  <c r="I37" i="22"/>
  <c r="K36" i="22"/>
  <c r="C36" i="22"/>
  <c r="I35" i="22"/>
  <c r="K34" i="22"/>
  <c r="C34" i="22"/>
  <c r="I33" i="22"/>
  <c r="K32" i="22"/>
  <c r="C32" i="22"/>
  <c r="I31" i="22"/>
  <c r="K30" i="22"/>
  <c r="C30" i="22"/>
  <c r="I29" i="22"/>
  <c r="K28" i="22"/>
  <c r="C28" i="22"/>
  <c r="I27" i="22"/>
  <c r="K26" i="22"/>
  <c r="C26" i="22"/>
  <c r="I25" i="22"/>
  <c r="B28" i="22"/>
  <c r="B32" i="22"/>
  <c r="B36" i="22"/>
  <c r="L39" i="22"/>
  <c r="D39" i="22"/>
  <c r="J38" i="22"/>
  <c r="L37" i="22"/>
  <c r="D37" i="22"/>
  <c r="J36" i="22"/>
  <c r="L35" i="22"/>
  <c r="D35" i="22"/>
  <c r="J34" i="22"/>
  <c r="L33" i="22"/>
  <c r="D33" i="22"/>
  <c r="J32" i="22"/>
  <c r="L31" i="22"/>
  <c r="D31" i="22"/>
  <c r="J30" i="22"/>
  <c r="L29" i="22"/>
  <c r="D29" i="22"/>
  <c r="J28" i="22"/>
  <c r="L27" i="22"/>
  <c r="D27" i="22"/>
  <c r="J26" i="22"/>
  <c r="L25" i="22"/>
  <c r="D25" i="22"/>
  <c r="B7" i="12"/>
  <c r="G18" i="10"/>
  <c r="G17" i="10"/>
  <c r="G16" i="10"/>
  <c r="G15" i="10"/>
  <c r="G14" i="10"/>
  <c r="G13" i="10"/>
  <c r="G12" i="10"/>
  <c r="G11" i="10"/>
  <c r="G10" i="10"/>
  <c r="G9" i="10"/>
  <c r="G8" i="10"/>
  <c r="G7" i="10"/>
  <c r="G19" i="10" l="1"/>
  <c r="G20" i="10" s="1"/>
  <c r="B10" i="12"/>
  <c r="C7" i="12"/>
  <c r="B45" i="6"/>
  <c r="B26" i="6" s="1"/>
  <c r="C45" i="6"/>
  <c r="C26" i="6" s="1"/>
  <c r="D45" i="6"/>
  <c r="D26" i="6" s="1"/>
  <c r="E45" i="6"/>
  <c r="E26" i="6" s="1"/>
  <c r="F45" i="6"/>
  <c r="F26" i="6" s="1"/>
  <c r="G45" i="6"/>
  <c r="G26" i="6" s="1"/>
  <c r="H45" i="6"/>
  <c r="H26" i="6" s="1"/>
  <c r="I45" i="6"/>
  <c r="I26" i="6" s="1"/>
  <c r="J45" i="6"/>
  <c r="J26" i="6" s="1"/>
  <c r="K45" i="6"/>
  <c r="K26" i="6" s="1"/>
  <c r="B46" i="6"/>
  <c r="B27" i="6" s="1"/>
  <c r="C46" i="6"/>
  <c r="C27" i="6" s="1"/>
  <c r="D46" i="6"/>
  <c r="D27" i="6" s="1"/>
  <c r="E46" i="6"/>
  <c r="E27" i="6" s="1"/>
  <c r="F46" i="6"/>
  <c r="F27" i="6" s="1"/>
  <c r="G46" i="6"/>
  <c r="G27" i="6" s="1"/>
  <c r="H46" i="6"/>
  <c r="H27" i="6" s="1"/>
  <c r="I46" i="6"/>
  <c r="I27" i="6" s="1"/>
  <c r="J46" i="6"/>
  <c r="J27" i="6" s="1"/>
  <c r="K46" i="6"/>
  <c r="K27" i="6" s="1"/>
  <c r="B47" i="6"/>
  <c r="B28" i="6" s="1"/>
  <c r="C47" i="6"/>
  <c r="C28" i="6" s="1"/>
  <c r="D47" i="6"/>
  <c r="D28" i="6" s="1"/>
  <c r="E47" i="6"/>
  <c r="E28" i="6" s="1"/>
  <c r="F47" i="6"/>
  <c r="F28" i="6" s="1"/>
  <c r="G47" i="6"/>
  <c r="G28" i="6" s="1"/>
  <c r="H47" i="6"/>
  <c r="H28" i="6" s="1"/>
  <c r="I47" i="6"/>
  <c r="I28" i="6" s="1"/>
  <c r="J47" i="6"/>
  <c r="J28" i="6" s="1"/>
  <c r="K47" i="6"/>
  <c r="K28" i="6" s="1"/>
  <c r="B48" i="6"/>
  <c r="B29" i="6" s="1"/>
  <c r="C48" i="6"/>
  <c r="C29" i="6" s="1"/>
  <c r="D48" i="6"/>
  <c r="D29" i="6" s="1"/>
  <c r="E48" i="6"/>
  <c r="E29" i="6" s="1"/>
  <c r="F48" i="6"/>
  <c r="F29" i="6" s="1"/>
  <c r="G48" i="6"/>
  <c r="G29" i="6" s="1"/>
  <c r="H48" i="6"/>
  <c r="H29" i="6" s="1"/>
  <c r="I48" i="6"/>
  <c r="I29" i="6" s="1"/>
  <c r="J48" i="6"/>
  <c r="J29" i="6" s="1"/>
  <c r="K48" i="6"/>
  <c r="K29" i="6" s="1"/>
  <c r="B49" i="6"/>
  <c r="B30" i="6" s="1"/>
  <c r="C49" i="6"/>
  <c r="C30" i="6" s="1"/>
  <c r="D49" i="6"/>
  <c r="D30" i="6" s="1"/>
  <c r="E49" i="6"/>
  <c r="E30" i="6" s="1"/>
  <c r="F49" i="6"/>
  <c r="F30" i="6" s="1"/>
  <c r="G49" i="6"/>
  <c r="G30" i="6" s="1"/>
  <c r="H49" i="6"/>
  <c r="H30" i="6" s="1"/>
  <c r="I49" i="6"/>
  <c r="I30" i="6" s="1"/>
  <c r="J49" i="6"/>
  <c r="J30" i="6" s="1"/>
  <c r="K49" i="6"/>
  <c r="K30" i="6" s="1"/>
  <c r="B50" i="6"/>
  <c r="B31" i="6" s="1"/>
  <c r="C50" i="6"/>
  <c r="C31" i="6" s="1"/>
  <c r="D50" i="6"/>
  <c r="D31" i="6" s="1"/>
  <c r="E50" i="6"/>
  <c r="E31" i="6" s="1"/>
  <c r="F50" i="6"/>
  <c r="F31" i="6" s="1"/>
  <c r="G50" i="6"/>
  <c r="G31" i="6" s="1"/>
  <c r="H50" i="6"/>
  <c r="H31" i="6" s="1"/>
  <c r="I50" i="6"/>
  <c r="I31" i="6" s="1"/>
  <c r="J50" i="6"/>
  <c r="J31" i="6" s="1"/>
  <c r="K50" i="6"/>
  <c r="K31" i="6" s="1"/>
  <c r="B51" i="6"/>
  <c r="B32" i="6" s="1"/>
  <c r="C51" i="6"/>
  <c r="C32" i="6" s="1"/>
  <c r="D51" i="6"/>
  <c r="D32" i="6" s="1"/>
  <c r="E51" i="6"/>
  <c r="E32" i="6" s="1"/>
  <c r="F51" i="6"/>
  <c r="F32" i="6" s="1"/>
  <c r="G51" i="6"/>
  <c r="G32" i="6" s="1"/>
  <c r="H51" i="6"/>
  <c r="H32" i="6" s="1"/>
  <c r="I51" i="6"/>
  <c r="I32" i="6" s="1"/>
  <c r="J51" i="6"/>
  <c r="J32" i="6" s="1"/>
  <c r="K51" i="6"/>
  <c r="K32" i="6" s="1"/>
  <c r="B52" i="6"/>
  <c r="B33" i="6" s="1"/>
  <c r="C52" i="6"/>
  <c r="C33" i="6" s="1"/>
  <c r="D52" i="6"/>
  <c r="D33" i="6" s="1"/>
  <c r="E52" i="6"/>
  <c r="E33" i="6" s="1"/>
  <c r="F52" i="6"/>
  <c r="F33" i="6" s="1"/>
  <c r="G52" i="6"/>
  <c r="G33" i="6" s="1"/>
  <c r="H52" i="6"/>
  <c r="H33" i="6" s="1"/>
  <c r="I52" i="6"/>
  <c r="I33" i="6" s="1"/>
  <c r="J52" i="6"/>
  <c r="J33" i="6" s="1"/>
  <c r="K52" i="6"/>
  <c r="K33" i="6" s="1"/>
  <c r="B53" i="6"/>
  <c r="B34" i="6" s="1"/>
  <c r="C53" i="6"/>
  <c r="C34" i="6" s="1"/>
  <c r="D53" i="6"/>
  <c r="D34" i="6" s="1"/>
  <c r="E53" i="6"/>
  <c r="E34" i="6" s="1"/>
  <c r="F53" i="6"/>
  <c r="F34" i="6" s="1"/>
  <c r="G53" i="6"/>
  <c r="G34" i="6" s="1"/>
  <c r="H53" i="6"/>
  <c r="H34" i="6" s="1"/>
  <c r="I53" i="6"/>
  <c r="I34" i="6" s="1"/>
  <c r="J53" i="6"/>
  <c r="J34" i="6" s="1"/>
  <c r="K53" i="6"/>
  <c r="K34" i="6" s="1"/>
  <c r="B54" i="6"/>
  <c r="B35" i="6" s="1"/>
  <c r="C54" i="6"/>
  <c r="C35" i="6" s="1"/>
  <c r="D54" i="6"/>
  <c r="D35" i="6" s="1"/>
  <c r="E54" i="6"/>
  <c r="E35" i="6" s="1"/>
  <c r="F54" i="6"/>
  <c r="F35" i="6" s="1"/>
  <c r="G54" i="6"/>
  <c r="G35" i="6" s="1"/>
  <c r="H54" i="6"/>
  <c r="H35" i="6" s="1"/>
  <c r="I54" i="6"/>
  <c r="I35" i="6" s="1"/>
  <c r="J54" i="6"/>
  <c r="J35" i="6" s="1"/>
  <c r="K54" i="6"/>
  <c r="K35" i="6" s="1"/>
  <c r="B55" i="6"/>
  <c r="B36" i="6" s="1"/>
  <c r="C55" i="6"/>
  <c r="C36" i="6" s="1"/>
  <c r="D55" i="6"/>
  <c r="D36" i="6" s="1"/>
  <c r="E55" i="6"/>
  <c r="E36" i="6" s="1"/>
  <c r="F55" i="6"/>
  <c r="F36" i="6" s="1"/>
  <c r="G55" i="6"/>
  <c r="G36" i="6" s="1"/>
  <c r="H55" i="6"/>
  <c r="H36" i="6" s="1"/>
  <c r="I55" i="6"/>
  <c r="I36" i="6" s="1"/>
  <c r="J55" i="6"/>
  <c r="J36" i="6" s="1"/>
  <c r="K55" i="6"/>
  <c r="K36" i="6" s="1"/>
  <c r="B56" i="6"/>
  <c r="B37" i="6" s="1"/>
  <c r="C56" i="6"/>
  <c r="C37" i="6" s="1"/>
  <c r="D56" i="6"/>
  <c r="D37" i="6" s="1"/>
  <c r="E56" i="6"/>
  <c r="E37" i="6" s="1"/>
  <c r="F56" i="6"/>
  <c r="F37" i="6" s="1"/>
  <c r="G56" i="6"/>
  <c r="G37" i="6" s="1"/>
  <c r="H56" i="6"/>
  <c r="H37" i="6" s="1"/>
  <c r="I56" i="6"/>
  <c r="I37" i="6" s="1"/>
  <c r="J56" i="6"/>
  <c r="J37" i="6" s="1"/>
  <c r="K56" i="6"/>
  <c r="K37" i="6" s="1"/>
  <c r="B38" i="6"/>
  <c r="C38" i="6"/>
  <c r="D38" i="6"/>
  <c r="E38" i="6"/>
  <c r="G38" i="6"/>
  <c r="H38" i="6"/>
  <c r="I38" i="6"/>
  <c r="J38" i="6"/>
  <c r="C44" i="6"/>
  <c r="C25" i="6" s="1"/>
  <c r="D44" i="6"/>
  <c r="D25" i="6" s="1"/>
  <c r="E44" i="6"/>
  <c r="E25" i="6" s="1"/>
  <c r="F44" i="6"/>
  <c r="F25" i="6" s="1"/>
  <c r="G44" i="6"/>
  <c r="G25" i="6" s="1"/>
  <c r="H44" i="6"/>
  <c r="H25" i="6" s="1"/>
  <c r="I44" i="6"/>
  <c r="I25" i="6" s="1"/>
  <c r="J44" i="6"/>
  <c r="J25" i="6" s="1"/>
  <c r="K44" i="6"/>
  <c r="K25" i="6" s="1"/>
  <c r="B44" i="6"/>
  <c r="B25" i="6" s="1"/>
  <c r="C39" i="12" l="1"/>
  <c r="C9" i="12"/>
  <c r="B39" i="12"/>
  <c r="C10" i="12"/>
</calcChain>
</file>

<file path=xl/sharedStrings.xml><?xml version="1.0" encoding="utf-8"?>
<sst xmlns="http://schemas.openxmlformats.org/spreadsheetml/2006/main" count="6361" uniqueCount="301">
  <si>
    <t>Year</t>
  </si>
  <si>
    <t>Netweight (kg)</t>
  </si>
  <si>
    <t>Unit</t>
  </si>
  <si>
    <t>ShortDescription</t>
  </si>
  <si>
    <t>Trade type</t>
  </si>
  <si>
    <t>Estimation Description</t>
  </si>
  <si>
    <t>Germany</t>
  </si>
  <si>
    <t>Argentina</t>
  </si>
  <si>
    <t>Imports</t>
  </si>
  <si>
    <t>no estimation</t>
  </si>
  <si>
    <t>Chile</t>
  </si>
  <si>
    <t>Greece</t>
  </si>
  <si>
    <t>Italy</t>
  </si>
  <si>
    <t>South Africa</t>
  </si>
  <si>
    <t>Spain</t>
  </si>
  <si>
    <t>Turkey</t>
  </si>
  <si>
    <t>World</t>
  </si>
  <si>
    <t>both quantity and netweight</t>
  </si>
  <si>
    <t>Importer</t>
  </si>
  <si>
    <t>Exporter</t>
  </si>
  <si>
    <t>Value ($)</t>
  </si>
  <si>
    <t>Étiquettes de lignes</t>
  </si>
  <si>
    <t>(Tous)</t>
  </si>
  <si>
    <t>Étiquettes de colonnes</t>
  </si>
  <si>
    <t>Somme de Netweight (kg)</t>
  </si>
  <si>
    <t>Somme de Value ($)</t>
  </si>
  <si>
    <t>Unit Value ($/kg)</t>
  </si>
  <si>
    <t>TOTAL</t>
  </si>
  <si>
    <t>USA</t>
  </si>
  <si>
    <t>UK</t>
  </si>
  <si>
    <t>France</t>
  </si>
  <si>
    <t>German Banana Value Chain</t>
  </si>
  <si>
    <t>Sources: other tabs</t>
  </si>
  <si>
    <t>€/kg (real terms)</t>
  </si>
  <si>
    <t>Inflation rate Indexes (CPI)</t>
  </si>
  <si>
    <t>Ecuador</t>
  </si>
  <si>
    <t>Colombia</t>
  </si>
  <si>
    <t>Costa Rica</t>
  </si>
  <si>
    <t>Dom Rep</t>
  </si>
  <si>
    <t>Cameroon</t>
  </si>
  <si>
    <t>EU-27</t>
  </si>
  <si>
    <t>Euro Zone</t>
  </si>
  <si>
    <t>Source : CEPAL</t>
  </si>
  <si>
    <t>Source : IMF</t>
  </si>
  <si>
    <t>Source : US Bureau of Economic Analysis</t>
  </si>
  <si>
    <t>Source : Eurostat</t>
  </si>
  <si>
    <t>Exchange Rates</t>
  </si>
  <si>
    <t>Source</t>
  </si>
  <si>
    <t>http://fxtop.com/en/historical-exchange-rates.php</t>
  </si>
  <si>
    <t>EUR-&gt;USD</t>
  </si>
  <si>
    <t>GBP-&gt;USD</t>
  </si>
  <si>
    <t>GBP-&gt;EUR</t>
  </si>
  <si>
    <t>Unit Value (€/kg)
inflation-adjusted</t>
  </si>
  <si>
    <t>Inflation Rate (DEStatis)</t>
  </si>
  <si>
    <t>China</t>
  </si>
  <si>
    <t>Exports</t>
  </si>
  <si>
    <t>Peru</t>
  </si>
  <si>
    <t>Belgium</t>
  </si>
  <si>
    <t>Netherlands</t>
  </si>
  <si>
    <t>United Kingdom</t>
  </si>
  <si>
    <t>DIRECT PRODUCTION COST</t>
  </si>
  <si>
    <t>ZAR-&gt;EUR</t>
  </si>
  <si>
    <t>TOTAL PRODUCTION COSTS</t>
  </si>
  <si>
    <t>Insurance</t>
  </si>
  <si>
    <t>VALUE CHAIN COSTS EUR/KG</t>
  </si>
  <si>
    <t>Retailers</t>
  </si>
  <si>
    <t>RETAIL COSTS EUR/KG</t>
  </si>
  <si>
    <t>Retail</t>
  </si>
  <si>
    <t>FOB Export Price in South Africa (ComTrade)</t>
  </si>
  <si>
    <t>CIF Import Price from South Africa (ComTrade)</t>
  </si>
  <si>
    <t>Consumer Price Index (DEStatis)</t>
  </si>
  <si>
    <t>FOB Export Price in South Africa - average (ComTrade)</t>
  </si>
  <si>
    <t xml:space="preserve"> </t>
  </si>
  <si>
    <t>Mio EUR</t>
  </si>
  <si>
    <t>Mio L</t>
  </si>
  <si>
    <t>EUR/L</t>
  </si>
  <si>
    <t>World Wine Trade in Euros and Litres</t>
  </si>
  <si>
    <t xml:space="preserve">Source: Data from GTA / OeMv
</t>
  </si>
  <si>
    <t>Source: GTA, OeMv</t>
  </si>
  <si>
    <t>Var %</t>
  </si>
  <si>
    <t xml:space="preserve">Var.   euros </t>
  </si>
  <si>
    <t>Var.  (Mio EUR)</t>
  </si>
  <si>
    <t>Export by Product Type</t>
  </si>
  <si>
    <t>VALUE  (million €)</t>
  </si>
  <si>
    <t>VOLUME (Mio L)</t>
  </si>
  <si>
    <t>Var.  (Mio L)</t>
  </si>
  <si>
    <t>PRIX (Euros/L)</t>
  </si>
  <si>
    <t>Mill. €</t>
  </si>
  <si>
    <t>€/l</t>
  </si>
  <si>
    <t>Mill. l.</t>
  </si>
  <si>
    <t>Var.</t>
  </si>
  <si>
    <t>Ch.</t>
  </si>
  <si>
    <t>Portugal</t>
  </si>
  <si>
    <t>€/L</t>
  </si>
  <si>
    <t>Major Wine Exporters</t>
  </si>
  <si>
    <t>Total World</t>
  </si>
  <si>
    <t>Sparkling</t>
  </si>
  <si>
    <t>Bulk &gt; 2L</t>
  </si>
  <si>
    <t>Australia</t>
  </si>
  <si>
    <t>New Zeland</t>
  </si>
  <si>
    <t>Rest of the World</t>
  </si>
  <si>
    <t>A. Decrease in both value and volume terms</t>
  </si>
  <si>
    <t>B. Increase in value but decrease in volume</t>
  </si>
  <si>
    <t>Mio €</t>
  </si>
  <si>
    <t>C. Increase in both value and volume terms</t>
  </si>
  <si>
    <t>Var. 13/12</t>
  </si>
  <si>
    <t>Source: OIV</t>
  </si>
  <si>
    <t>Prév. 2013</t>
  </si>
  <si>
    <t>Russia</t>
  </si>
  <si>
    <t>Rest of the world</t>
  </si>
  <si>
    <t>Mio HL</t>
  </si>
  <si>
    <t>World wine consumption</t>
  </si>
  <si>
    <t>Var.   2012-13</t>
  </si>
  <si>
    <t>VOLUME</t>
  </si>
  <si>
    <t>Var. 2012-13</t>
  </si>
  <si>
    <t>% EUR</t>
  </si>
  <si>
    <t>Canada</t>
  </si>
  <si>
    <t>Danemark</t>
  </si>
  <si>
    <t>VALUE</t>
  </si>
  <si>
    <t>% L</t>
  </si>
  <si>
    <t>Japan</t>
  </si>
  <si>
    <t>Switzerland</t>
  </si>
  <si>
    <t>Sweden</t>
  </si>
  <si>
    <t>Other Countries</t>
  </si>
  <si>
    <t>TOTAL IMPORTS</t>
  </si>
  <si>
    <t>WINE IMPORTS</t>
  </si>
  <si>
    <t>Bottled</t>
  </si>
  <si>
    <t>Federal Reserve Bank of St. Louis</t>
  </si>
  <si>
    <t>Economic Research Division</t>
  </si>
  <si>
    <t>Statistical Office of the European Communities,  retrieved from FRED, Federal Reserve Bank of St. Louis https://research.stlouisfed.org/fred2/series/CP0212DEM086NEST/, April 17, 2015</t>
  </si>
  <si>
    <t>Harmonized Index of Consumer Prices: Wine</t>
  </si>
  <si>
    <t>Index 2005=100</t>
  </si>
  <si>
    <t>Monthly, Not Seasonally Adjusted</t>
  </si>
  <si>
    <t>CP0212EU28M086NEST</t>
  </si>
  <si>
    <t>CP0212EZ19M086NEST</t>
  </si>
  <si>
    <t>CP0212BEM086NEST</t>
  </si>
  <si>
    <t>CP0212FRM086NEST</t>
  </si>
  <si>
    <t>CP0212DEM086NEST</t>
  </si>
  <si>
    <t>CP0212ITM086NEST</t>
  </si>
  <si>
    <t>CP0212NLM086NEST</t>
  </si>
  <si>
    <t>CP0212PTM086NEST</t>
  </si>
  <si>
    <t>CP0212ESM086NEST</t>
  </si>
  <si>
    <t>CP0212GBM086NEST</t>
  </si>
  <si>
    <t>Observation Date</t>
  </si>
  <si>
    <t>European Union
(28 countries)</t>
  </si>
  <si>
    <t>Euro Area
(19 countries)</t>
  </si>
  <si>
    <t>Purchasing power parities (PPPs), price level indices and real expenditures for ESA2010 aggregates [prc_ppp_ind]</t>
  </si>
  <si>
    <t>Last update</t>
  </si>
  <si>
    <t>Extracted on</t>
  </si>
  <si>
    <t>Source of data</t>
  </si>
  <si>
    <t>Eurostat</t>
  </si>
  <si>
    <t>INDIC_NA</t>
  </si>
  <si>
    <t>Price level indices (EU28=100)</t>
  </si>
  <si>
    <t>AGGREG95</t>
  </si>
  <si>
    <t>Alcoholic beverages</t>
  </si>
  <si>
    <t>GEO/TIME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</si>
  <si>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</si>
  <si>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</si>
  <si>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</si>
  <si>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</si>
  <si>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</si>
  <si>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</si>
  <si>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</si>
  <si>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</si>
  <si>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</si>
  <si>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</si>
  <si>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European Union (28 countries)</t>
  </si>
  <si>
    <t>European Union (27 countries)</t>
  </si>
  <si>
    <t>European Union (25 countries)</t>
  </si>
  <si>
    <t>European Union (15 countries)</t>
  </si>
  <si>
    <t>Euro area (19 countries)</t>
  </si>
  <si>
    <t>Euro area (18 countries)</t>
  </si>
  <si>
    <t>Euro area (17 countries)</t>
  </si>
  <si>
    <t>Euro area (16 countries)</t>
  </si>
  <si>
    <t>Euro area (15 countries)</t>
  </si>
  <si>
    <t>Euro area (13 countries)</t>
  </si>
  <si>
    <t>Euro area (12 countries)</t>
  </si>
  <si>
    <t>Euro area (11 countries)</t>
  </si>
  <si>
    <t>Bulgaria</t>
  </si>
  <si>
    <t>Czech Republic</t>
  </si>
  <si>
    <t>Denmark</t>
  </si>
  <si>
    <t>Estonia</t>
  </si>
  <si>
    <t>Ireland</t>
  </si>
  <si>
    <t>Croatia</t>
  </si>
  <si>
    <t>Cyprus</t>
  </si>
  <si>
    <t>Latvia</t>
  </si>
  <si>
    <t>Lithuania</t>
  </si>
  <si>
    <t>Luxembourg</t>
  </si>
  <si>
    <t>Hungary</t>
  </si>
  <si>
    <t>Malta</t>
  </si>
  <si>
    <t>Austria</t>
  </si>
  <si>
    <t>Poland</t>
  </si>
  <si>
    <t>Romania</t>
  </si>
  <si>
    <t>Slovenia</t>
  </si>
  <si>
    <t>Slovakia</t>
  </si>
  <si>
    <t>Finland</t>
  </si>
  <si>
    <t>Iceland</t>
  </si>
  <si>
    <t>Norway</t>
  </si>
  <si>
    <t>Montenegro</t>
  </si>
  <si>
    <t>:</t>
  </si>
  <si>
    <t>Former Yugoslav Republic of Macedonia, the</t>
  </si>
  <si>
    <t>Albania</t>
  </si>
  <si>
    <t>Serbia</t>
  </si>
  <si>
    <t>Bosnia and Herzegovina</t>
  </si>
  <si>
    <t>Special value:</t>
  </si>
  <si>
    <t>not available</t>
  </si>
  <si>
    <t>l</t>
  </si>
  <si>
    <t>Sparkling wine of fresh grapes</t>
  </si>
  <si>
    <t>New Zealand</t>
  </si>
  <si>
    <t>quantity</t>
  </si>
  <si>
    <t>-</t>
  </si>
  <si>
    <t>Volume (L)</t>
  </si>
  <si>
    <t>Unit Value ($/L)</t>
  </si>
  <si>
    <t>Kenya</t>
  </si>
  <si>
    <t>Nigeria</t>
  </si>
  <si>
    <t>UAE</t>
  </si>
  <si>
    <t>Thailand</t>
  </si>
  <si>
    <t>Tanzania</t>
  </si>
  <si>
    <t>Mauritius</t>
  </si>
  <si>
    <t>White Wine</t>
  </si>
  <si>
    <t>Red Wine</t>
  </si>
  <si>
    <t>Rosé Wine</t>
  </si>
  <si>
    <t>Source: SAWIS</t>
  </si>
  <si>
    <t>Bottled and bulk  wine exports from South Africa by country in litres</t>
  </si>
  <si>
    <t>netweight</t>
  </si>
  <si>
    <t>Russian Federation</t>
  </si>
  <si>
    <t>Angola</t>
  </si>
  <si>
    <t>Bottled wine other than sparkling wine</t>
  </si>
  <si>
    <t>Bulk wine other than sparkling wine</t>
  </si>
  <si>
    <t>Total South Africa</t>
  </si>
  <si>
    <t>Average CIF Import Price (ComTrade)</t>
  </si>
  <si>
    <t>Packaged</t>
  </si>
  <si>
    <t>R/ton</t>
  </si>
  <si>
    <t>R/L</t>
  </si>
  <si>
    <t>Marketing</t>
  </si>
  <si>
    <t>Bottling</t>
  </si>
  <si>
    <t>Distribution</t>
  </si>
  <si>
    <t>Finance</t>
  </si>
  <si>
    <t>Rent</t>
  </si>
  <si>
    <t>Telephone</t>
  </si>
  <si>
    <t>Depreciation</t>
  </si>
  <si>
    <t>Bottling / Packaging</t>
  </si>
  <si>
    <t>Administration</t>
  </si>
  <si>
    <t>Cellar</t>
  </si>
  <si>
    <t>Electricity &amp; Water</t>
  </si>
  <si>
    <t>Bulk Wine</t>
  </si>
  <si>
    <t>Permanent Labour</t>
  </si>
  <si>
    <t>Temporary Labour</t>
  </si>
  <si>
    <t>Chemicals, Cleaning &amp; Filtration</t>
  </si>
  <si>
    <t>Cellar Consumables</t>
  </si>
  <si>
    <t>PRODUCTION COSTS FOR TWINE IN SOUTH AFRICA</t>
  </si>
  <si>
    <t>Source: PWC South Africa</t>
  </si>
  <si>
    <t>Fertilisers &amp; Pesticides</t>
  </si>
  <si>
    <t>Bottled Wine</t>
  </si>
  <si>
    <t>Permanent &amp; Seasonal Labour</t>
  </si>
  <si>
    <t>Bottling/Packaging</t>
  </si>
  <si>
    <t>Admin &amp; Finance</t>
  </si>
  <si>
    <t>Marketing &amp; Distribution</t>
  </si>
  <si>
    <t>Source: Rabobank</t>
  </si>
  <si>
    <t>Sea Freight &amp; Insurance</t>
  </si>
  <si>
    <t>in Euros / Litre</t>
  </si>
  <si>
    <t>for 1 L</t>
  </si>
  <si>
    <t>Importer margin</t>
  </si>
  <si>
    <t>Tariffs and handling</t>
  </si>
  <si>
    <t>for 0,75 L</t>
  </si>
  <si>
    <t>Average Cost Breakdown for bulk South African Wine imported in Germany</t>
  </si>
  <si>
    <t>Export, Freight &amp; Import</t>
  </si>
  <si>
    <t>Exporter margin</t>
  </si>
  <si>
    <t>Farm &amp; Cellar</t>
  </si>
  <si>
    <t>Labour</t>
  </si>
  <si>
    <t>German Wine consumption</t>
  </si>
  <si>
    <t>Sources: CBI (2013 and USDA (2015)</t>
  </si>
  <si>
    <t>white wine</t>
  </si>
  <si>
    <t>red wine</t>
  </si>
  <si>
    <t>rosé wine</t>
  </si>
  <si>
    <t>German wine</t>
  </si>
  <si>
    <t>Imported wine</t>
  </si>
  <si>
    <t>Consumer Price - Off-trade (DEStatis &amp; ad-hoc survey)</t>
  </si>
  <si>
    <t>Consumer Price - Discounters (DEStatis &amp; ad-hoc survey)</t>
  </si>
  <si>
    <t xml:space="preserve">En utilisant les données de comtrade, je n'ai pas les mêmes valeurs que celles du précédent tableau, je ne sais pas d'où elles viennent… </t>
  </si>
  <si>
    <t>Wineintelligence</t>
  </si>
  <si>
    <t>Wines Sales in volume and value</t>
  </si>
  <si>
    <t>Supermarket</t>
  </si>
  <si>
    <t>Discount</t>
  </si>
  <si>
    <t>Winery/cooperative</t>
  </si>
  <si>
    <t>Wine store</t>
  </si>
  <si>
    <t>Abroad</t>
  </si>
  <si>
    <t>Mail order/internet</t>
  </si>
  <si>
    <t>2013/2014</t>
  </si>
  <si>
    <t>volume</t>
  </si>
  <si>
    <t>value</t>
  </si>
  <si>
    <t>Source : wineintelligence</t>
  </si>
  <si>
    <t>Year : 2015</t>
  </si>
  <si>
    <t>Source : deutschweine</t>
  </si>
  <si>
    <t>All alcoholic beverages</t>
  </si>
  <si>
    <t>Beer</t>
  </si>
  <si>
    <t>Wine</t>
  </si>
  <si>
    <t>Sparkling wine</t>
  </si>
  <si>
    <t>Spirits</t>
  </si>
  <si>
    <t>Unit : liters per capita</t>
  </si>
  <si>
    <t>PRODUCTION COSTS FOR WINE EUR/KG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</si>
</sst>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%"/>
    <numFmt numFmtId="165" formatCode="0.0"/>
    <numFmt numFmtId="166" formatCode="#,##0.00\ &quot;€&quot;"/>
    <numFmt numFmtId="167" formatCode="#,##0.0"/>
    <numFmt numFmtId="168" formatCode="yyyy\-mm\-dd"/>
    <numFmt numFmtId="169" formatCode="dd\.mm\.yy"/>
    <numFmt numFmtId="170" formatCode="_-* #,##0\ _€_-;\-* #,##0\ _€_-;_-* &quot;-&quot;??\ _€_-;_-@_-"/>
    <numFmt numFmtId="171" formatCode="0.00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2"/>
      <color theme="1"/>
      <name val="Source Sans Pro"/>
      <family val="2"/>
    </font>
    <font>
      <b/>
      <sz val="11"/>
      <color theme="1"/>
      <name val="Source Sans Pro"/>
      <family val="2"/>
    </font>
    <font>
      <b/>
      <u/>
      <sz val="11"/>
      <color theme="1"/>
      <name val="Source Sans Pro"/>
      <family val="2"/>
    </font>
    <font>
      <sz val="16"/>
      <color theme="1"/>
      <name val="Source Sans Pro"/>
      <family val="2"/>
    </font>
    <font>
      <i/>
      <sz val="8"/>
      <color theme="1"/>
      <name val="Source Sans Pro"/>
      <family val="2"/>
    </font>
    <font>
      <b/>
      <sz val="10"/>
      <color theme="1"/>
      <name val="Source Sans Pro"/>
      <family val="2"/>
    </font>
    <font>
      <sz val="10"/>
      <color theme="1"/>
      <name val="Source Sans Pro"/>
      <family val="2"/>
    </font>
    <font>
      <b/>
      <sz val="11"/>
      <color theme="6" tint="-0.499984740745262"/>
      <name val="Source Sans Pro"/>
      <family val="2"/>
    </font>
    <font>
      <i/>
      <sz val="11"/>
      <color theme="1"/>
      <name val="Source Sans Pro"/>
      <family val="2"/>
    </font>
    <font>
      <sz val="11"/>
      <name val="Arial"/>
      <family val="2"/>
    </font>
    <font>
      <b/>
      <sz val="11"/>
      <name val="Source Sans Pro"/>
      <family val="2"/>
    </font>
    <font>
      <sz val="11"/>
      <name val="Source Sans Pro"/>
      <family val="2"/>
    </font>
    <font>
      <b/>
      <sz val="14"/>
      <name val="Source Sans Pro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rgb="FFFF0000"/>
      <name val="Source Sans Pro"/>
      <family val="2"/>
    </font>
    <font>
      <sz val="11"/>
      <name val="Calibri"/>
    </font>
    <font>
      <i/>
      <sz val="9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37" fillId="0" borderId="0"/>
    <xf numFmtId="0" fontId="25" fillId="0" borderId="0"/>
    <xf numFmtId="0" fontId="22" fillId="0" borderId="0"/>
  </cellStyleXfs>
  <cellXfs count="18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4" fontId="0" fillId="0" borderId="0" xfId="0" applyNumberFormat="1"/>
    <xf numFmtId="0" fontId="18" fillId="0" borderId="0" xfId="0" applyFont="1" applyAlignment="1">
      <alignment vertic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2" fontId="0" fillId="0" borderId="0" xfId="0" applyNumberFormat="1"/>
    <xf numFmtId="2" fontId="0" fillId="0" borderId="0" xfId="0" applyNumberFormat="1" applyFont="1"/>
    <xf numFmtId="2" fontId="0" fillId="0" borderId="0" xfId="0" applyNumberFormat="1" applyBorder="1" applyAlignment="1">
      <alignment vertical="center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" fontId="22" fillId="0" borderId="0" xfId="0" applyNumberFormat="1" applyFont="1" applyBorder="1" applyAlignment="1" applyProtection="1">
      <alignment vertical="center" wrapText="1"/>
    </xf>
    <xf numFmtId="1" fontId="0" fillId="0" borderId="0" xfId="0" applyNumberFormat="1"/>
    <xf numFmtId="0" fontId="23" fillId="0" borderId="0" xfId="42" applyAlignment="1" applyProtection="1"/>
    <xf numFmtId="0" fontId="0" fillId="0" borderId="0" xfId="0" applyAlignment="1">
      <alignment wrapText="1"/>
    </xf>
    <xf numFmtId="0" fontId="0" fillId="0" borderId="0" xfId="0" applyNumberFormat="1"/>
    <xf numFmtId="1" fontId="0" fillId="0" borderId="0" xfId="0" applyNumberFormat="1" applyAlignment="1">
      <alignment vertical="center" wrapText="1"/>
    </xf>
    <xf numFmtId="0" fontId="24" fillId="0" borderId="11" xfId="43" applyFont="1" applyFill="1" applyBorder="1" applyAlignment="1">
      <alignment horizontal="right" wrapText="1"/>
    </xf>
    <xf numFmtId="0" fontId="24" fillId="0" borderId="11" xfId="43" applyFont="1" applyFill="1" applyBorder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10" xfId="0" applyFont="1" applyBorder="1"/>
    <xf numFmtId="166" fontId="28" fillId="0" borderId="10" xfId="0" applyNumberFormat="1" applyFont="1" applyBorder="1"/>
    <xf numFmtId="0" fontId="29" fillId="0" borderId="0" xfId="0" applyFont="1"/>
    <xf numFmtId="0" fontId="29" fillId="33" borderId="10" xfId="0" applyFont="1" applyFill="1" applyBorder="1" applyAlignment="1">
      <alignment wrapText="1"/>
    </xf>
    <xf numFmtId="0" fontId="29" fillId="33" borderId="10" xfId="0" applyFont="1" applyFill="1" applyBorder="1"/>
    <xf numFmtId="0" fontId="26" fillId="0" borderId="10" xfId="0" applyFont="1" applyBorder="1" applyAlignment="1">
      <alignment wrapText="1"/>
    </xf>
    <xf numFmtId="166" fontId="26" fillId="34" borderId="10" xfId="0" applyNumberFormat="1" applyFont="1" applyFill="1" applyBorder="1"/>
    <xf numFmtId="3" fontId="26" fillId="0" borderId="0" xfId="0" applyNumberFormat="1" applyFont="1"/>
    <xf numFmtId="0" fontId="29" fillId="35" borderId="10" xfId="0" applyFont="1" applyFill="1" applyBorder="1" applyAlignment="1">
      <alignment wrapText="1"/>
    </xf>
    <xf numFmtId="166" fontId="29" fillId="35" borderId="10" xfId="0" applyNumberFormat="1" applyFont="1" applyFill="1" applyBorder="1"/>
    <xf numFmtId="0" fontId="26" fillId="0" borderId="12" xfId="0" applyFont="1" applyBorder="1" applyAlignment="1">
      <alignment wrapText="1"/>
    </xf>
    <xf numFmtId="166" fontId="26" fillId="34" borderId="13" xfId="0" applyNumberFormat="1" applyFont="1" applyFill="1" applyBorder="1" applyAlignment="1">
      <alignment wrapText="1"/>
    </xf>
    <xf numFmtId="0" fontId="29" fillId="0" borderId="10" xfId="0" applyFont="1" applyBorder="1" applyAlignment="1">
      <alignment wrapText="1"/>
    </xf>
    <xf numFmtId="166" fontId="29" fillId="0" borderId="10" xfId="0" applyNumberFormat="1" applyFont="1" applyBorder="1" applyAlignment="1">
      <alignment wrapText="1"/>
    </xf>
    <xf numFmtId="0" fontId="26" fillId="0" borderId="0" xfId="0" applyFont="1" applyBorder="1"/>
    <xf numFmtId="0" fontId="30" fillId="0" borderId="0" xfId="0" applyFont="1" applyBorder="1" applyAlignment="1">
      <alignment horizontal="center"/>
    </xf>
    <xf numFmtId="167" fontId="26" fillId="0" borderId="0" xfId="0" applyNumberFormat="1" applyFont="1" applyBorder="1"/>
    <xf numFmtId="4" fontId="26" fillId="0" borderId="0" xfId="0" applyNumberFormat="1" applyFont="1" applyBorder="1" applyAlignment="1">
      <alignment horizontal="center"/>
    </xf>
    <xf numFmtId="167" fontId="26" fillId="0" borderId="0" xfId="0" applyNumberFormat="1" applyFont="1"/>
    <xf numFmtId="0" fontId="31" fillId="36" borderId="0" xfId="0" applyFont="1" applyFill="1" applyAlignment="1">
      <alignment vertical="center"/>
    </xf>
    <xf numFmtId="164" fontId="31" fillId="36" borderId="0" xfId="45" applyNumberFormat="1" applyFont="1" applyFill="1" applyAlignment="1">
      <alignment vertical="center"/>
    </xf>
    <xf numFmtId="0" fontId="29" fillId="36" borderId="0" xfId="0" applyFont="1" applyFill="1"/>
    <xf numFmtId="0" fontId="26" fillId="36" borderId="0" xfId="0" applyFont="1" applyFill="1"/>
    <xf numFmtId="0" fontId="26" fillId="36" borderId="0" xfId="0" applyFont="1" applyFill="1" applyBorder="1"/>
    <xf numFmtId="0" fontId="32" fillId="36" borderId="0" xfId="0" applyFont="1" applyFill="1" applyAlignment="1">
      <alignment vertical="top"/>
    </xf>
    <xf numFmtId="0" fontId="26" fillId="36" borderId="0" xfId="0" applyFont="1" applyFill="1" applyAlignment="1">
      <alignment vertical="center"/>
    </xf>
    <xf numFmtId="164" fontId="26" fillId="36" borderId="0" xfId="45" applyNumberFormat="1" applyFont="1" applyFill="1" applyAlignment="1">
      <alignment vertical="center"/>
    </xf>
    <xf numFmtId="0" fontId="29" fillId="36" borderId="0" xfId="0" applyFont="1" applyFill="1" applyBorder="1" applyAlignment="1">
      <alignment horizontal="center"/>
    </xf>
    <xf numFmtId="0" fontId="26" fillId="36" borderId="0" xfId="0" applyFont="1" applyFill="1" applyAlignment="1">
      <alignment horizontal="center"/>
    </xf>
    <xf numFmtId="0" fontId="26" fillId="37" borderId="0" xfId="0" applyFont="1" applyFill="1" applyAlignment="1">
      <alignment horizontal="center"/>
    </xf>
    <xf numFmtId="0" fontId="33" fillId="37" borderId="14" xfId="0" applyFont="1" applyFill="1" applyBorder="1" applyAlignment="1">
      <alignment horizontal="center" vertical="center" wrapText="1"/>
    </xf>
    <xf numFmtId="164" fontId="33" fillId="37" borderId="14" xfId="45" applyNumberFormat="1" applyFont="1" applyFill="1" applyBorder="1" applyAlignment="1">
      <alignment horizontal="center" vertical="center" wrapText="1"/>
    </xf>
    <xf numFmtId="0" fontId="29" fillId="36" borderId="0" xfId="0" applyFont="1" applyFill="1" applyAlignment="1">
      <alignment horizontal="center" wrapText="1"/>
    </xf>
    <xf numFmtId="0" fontId="29" fillId="36" borderId="0" xfId="0" applyFont="1" applyFill="1" applyBorder="1" applyAlignment="1">
      <alignment horizontal="center" wrapText="1"/>
    </xf>
    <xf numFmtId="0" fontId="26" fillId="36" borderId="0" xfId="0" applyFont="1" applyFill="1" applyAlignment="1">
      <alignment horizontal="center" wrapText="1"/>
    </xf>
    <xf numFmtId="0" fontId="30" fillId="36" borderId="0" xfId="0" applyFont="1" applyFill="1" applyAlignment="1">
      <alignment horizontal="center" wrapText="1"/>
    </xf>
    <xf numFmtId="0" fontId="30" fillId="37" borderId="0" xfId="0" applyFont="1" applyFill="1" applyAlignment="1">
      <alignment horizontal="center"/>
    </xf>
    <xf numFmtId="0" fontId="34" fillId="0" borderId="0" xfId="0" applyFont="1" applyAlignment="1">
      <alignment vertical="center" wrapText="1"/>
    </xf>
    <xf numFmtId="167" fontId="34" fillId="0" borderId="0" xfId="0" applyNumberFormat="1" applyFont="1" applyAlignment="1">
      <alignment vertical="center"/>
    </xf>
    <xf numFmtId="164" fontId="34" fillId="0" borderId="0" xfId="45" applyNumberFormat="1" applyFont="1" applyAlignment="1">
      <alignment vertical="center"/>
    </xf>
    <xf numFmtId="0" fontId="35" fillId="33" borderId="0" xfId="0" applyFont="1" applyFill="1" applyBorder="1" applyAlignment="1"/>
    <xf numFmtId="0" fontId="26" fillId="0" borderId="0" xfId="0" applyFont="1" applyFill="1" applyAlignment="1">
      <alignment wrapText="1"/>
    </xf>
    <xf numFmtId="3" fontId="26" fillId="36" borderId="0" xfId="0" applyNumberFormat="1" applyFont="1" applyFill="1"/>
    <xf numFmtId="164" fontId="26" fillId="36" borderId="0" xfId="45" applyNumberFormat="1" applyFont="1" applyFill="1"/>
    <xf numFmtId="164" fontId="26" fillId="36" borderId="16" xfId="45" applyNumberFormat="1" applyFont="1" applyFill="1" applyBorder="1"/>
    <xf numFmtId="0" fontId="26" fillId="36" borderId="0" xfId="0" applyFont="1" applyFill="1" applyAlignment="1">
      <alignment wrapText="1"/>
    </xf>
    <xf numFmtId="0" fontId="33" fillId="37" borderId="15" xfId="0" applyFont="1" applyFill="1" applyBorder="1" applyAlignment="1">
      <alignment vertical="center" wrapText="1"/>
    </xf>
    <xf numFmtId="167" fontId="33" fillId="37" borderId="15" xfId="0" applyNumberFormat="1" applyFont="1" applyFill="1" applyBorder="1" applyAlignment="1">
      <alignment vertical="center"/>
    </xf>
    <xf numFmtId="164" fontId="33" fillId="37" borderId="15" xfId="45" applyNumberFormat="1" applyFont="1" applyFill="1" applyBorder="1" applyAlignment="1">
      <alignment vertical="center"/>
    </xf>
    <xf numFmtId="2" fontId="26" fillId="36" borderId="0" xfId="0" applyNumberFormat="1" applyFont="1" applyFill="1" applyAlignment="1">
      <alignment horizontal="center"/>
    </xf>
    <xf numFmtId="0" fontId="26" fillId="37" borderId="0" xfId="0" applyFont="1" applyFill="1"/>
    <xf numFmtId="167" fontId="26" fillId="36" borderId="0" xfId="0" applyNumberFormat="1" applyFont="1" applyFill="1" applyAlignment="1">
      <alignment vertical="center"/>
    </xf>
    <xf numFmtId="167" fontId="26" fillId="37" borderId="0" xfId="0" applyNumberFormat="1" applyFont="1" applyFill="1" applyAlignment="1">
      <alignment horizontal="center" vertical="center"/>
    </xf>
    <xf numFmtId="164" fontId="29" fillId="37" borderId="0" xfId="45" applyNumberFormat="1" applyFont="1" applyFill="1" applyAlignment="1">
      <alignment horizontal="center" vertical="center"/>
    </xf>
    <xf numFmtId="2" fontId="26" fillId="37" borderId="0" xfId="0" applyNumberFormat="1" applyFont="1" applyFill="1" applyAlignment="1">
      <alignment horizontal="center" vertical="center"/>
    </xf>
    <xf numFmtId="2" fontId="26" fillId="37" borderId="0" xfId="0" applyNumberFormat="1" applyFont="1" applyFill="1" applyAlignment="1">
      <alignment horizontal="center"/>
    </xf>
    <xf numFmtId="4" fontId="34" fillId="0" borderId="0" xfId="0" applyNumberFormat="1" applyFont="1" applyAlignment="1">
      <alignment horizontal="center" vertical="center"/>
    </xf>
    <xf numFmtId="0" fontId="26" fillId="36" borderId="14" xfId="0" applyFont="1" applyFill="1" applyBorder="1" applyAlignment="1">
      <alignment wrapText="1"/>
    </xf>
    <xf numFmtId="3" fontId="26" fillId="36" borderId="14" xfId="0" applyNumberFormat="1" applyFont="1" applyFill="1" applyBorder="1"/>
    <xf numFmtId="164" fontId="26" fillId="36" borderId="14" xfId="45" applyNumberFormat="1" applyFont="1" applyFill="1" applyBorder="1"/>
    <xf numFmtId="164" fontId="26" fillId="36" borderId="17" xfId="45" applyNumberFormat="1" applyFont="1" applyFill="1" applyBorder="1"/>
    <xf numFmtId="3" fontId="26" fillId="36" borderId="0" xfId="0" applyNumberFormat="1" applyFont="1" applyFill="1" applyAlignment="1">
      <alignment vertical="center"/>
    </xf>
    <xf numFmtId="164" fontId="26" fillId="36" borderId="16" xfId="45" applyNumberFormat="1" applyFont="1" applyFill="1" applyBorder="1" applyAlignment="1">
      <alignment vertical="center"/>
    </xf>
    <xf numFmtId="2" fontId="26" fillId="36" borderId="0" xfId="0" applyNumberFormat="1" applyFont="1" applyFill="1" applyAlignment="1">
      <alignment horizontal="center" vertical="center"/>
    </xf>
    <xf numFmtId="167" fontId="26" fillId="37" borderId="0" xfId="0" applyNumberFormat="1" applyFont="1" applyFill="1" applyAlignment="1">
      <alignment vertical="center"/>
    </xf>
    <xf numFmtId="164" fontId="26" fillId="37" borderId="0" xfId="45" applyNumberFormat="1" applyFont="1" applyFill="1" applyAlignment="1">
      <alignment vertical="center"/>
    </xf>
    <xf numFmtId="0" fontId="26" fillId="37" borderId="0" xfId="0" applyFont="1" applyFill="1" applyAlignment="1">
      <alignment vertical="center"/>
    </xf>
    <xf numFmtId="4" fontId="33" fillId="37" borderId="15" xfId="0" applyNumberFormat="1" applyFont="1" applyFill="1" applyBorder="1" applyAlignment="1">
      <alignment horizontal="center" vertical="center"/>
    </xf>
    <xf numFmtId="0" fontId="29" fillId="36" borderId="0" xfId="0" applyFont="1" applyFill="1" applyAlignment="1">
      <alignment wrapText="1"/>
    </xf>
    <xf numFmtId="3" fontId="29" fillId="36" borderId="0" xfId="0" applyNumberFormat="1" applyFont="1" applyFill="1" applyAlignment="1">
      <alignment vertical="center"/>
    </xf>
    <xf numFmtId="164" fontId="29" fillId="36" borderId="0" xfId="45" applyNumberFormat="1" applyFont="1" applyFill="1" applyAlignment="1">
      <alignment vertical="center"/>
    </xf>
    <xf numFmtId="164" fontId="29" fillId="36" borderId="16" xfId="45" applyNumberFormat="1" applyFont="1" applyFill="1" applyBorder="1" applyAlignment="1">
      <alignment vertical="center"/>
    </xf>
    <xf numFmtId="2" fontId="29" fillId="36" borderId="0" xfId="0" applyNumberFormat="1" applyFont="1" applyFill="1" applyAlignment="1">
      <alignment horizontal="center" vertical="center"/>
    </xf>
    <xf numFmtId="167" fontId="29" fillId="37" borderId="0" xfId="0" applyNumberFormat="1" applyFont="1" applyFill="1" applyAlignment="1">
      <alignment vertical="center"/>
    </xf>
    <xf numFmtId="164" fontId="29" fillId="37" borderId="0" xfId="45" applyNumberFormat="1" applyFont="1" applyFill="1" applyAlignment="1">
      <alignment vertical="center"/>
    </xf>
    <xf numFmtId="2" fontId="29" fillId="37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6" fillId="0" borderId="10" xfId="0" applyFont="1" applyBorder="1"/>
    <xf numFmtId="164" fontId="26" fillId="0" borderId="10" xfId="0" applyNumberFormat="1" applyFont="1" applyBorder="1"/>
    <xf numFmtId="9" fontId="26" fillId="0" borderId="10" xfId="0" applyNumberFormat="1" applyFont="1" applyBorder="1"/>
    <xf numFmtId="0" fontId="26" fillId="34" borderId="10" xfId="0" applyFont="1" applyFill="1" applyBorder="1"/>
    <xf numFmtId="164" fontId="26" fillId="34" borderId="10" xfId="0" applyNumberFormat="1" applyFont="1" applyFill="1" applyBorder="1"/>
    <xf numFmtId="0" fontId="38" fillId="36" borderId="18" xfId="0" applyFont="1" applyFill="1" applyBorder="1" applyAlignment="1">
      <alignment horizontal="center" wrapText="1"/>
    </xf>
    <xf numFmtId="0" fontId="39" fillId="36" borderId="15" xfId="0" applyFont="1" applyFill="1" applyBorder="1"/>
    <xf numFmtId="0" fontId="38" fillId="36" borderId="15" xfId="0" applyFont="1" applyFill="1" applyBorder="1" applyAlignment="1">
      <alignment horizontal="center" wrapText="1"/>
    </xf>
    <xf numFmtId="0" fontId="38" fillId="36" borderId="20" xfId="0" applyFont="1" applyFill="1" applyBorder="1" applyAlignment="1">
      <alignment horizontal="center" wrapText="1"/>
    </xf>
    <xf numFmtId="0" fontId="38" fillId="36" borderId="14" xfId="0" applyFont="1" applyFill="1" applyBorder="1" applyAlignment="1">
      <alignment horizontal="center" wrapText="1"/>
    </xf>
    <xf numFmtId="0" fontId="38" fillId="36" borderId="14" xfId="0" applyFont="1" applyFill="1" applyBorder="1" applyAlignment="1">
      <alignment horizontal="center" vertical="center" wrapText="1"/>
    </xf>
    <xf numFmtId="0" fontId="39" fillId="36" borderId="0" xfId="0" applyFont="1" applyFill="1" applyBorder="1"/>
    <xf numFmtId="0" fontId="38" fillId="36" borderId="22" xfId="0" applyFont="1" applyFill="1" applyBorder="1" applyAlignment="1">
      <alignment horizontal="center" vertical="center" wrapText="1"/>
    </xf>
    <xf numFmtId="0" fontId="38" fillId="36" borderId="23" xfId="0" applyFont="1" applyFill="1" applyBorder="1"/>
    <xf numFmtId="167" fontId="38" fillId="36" borderId="0" xfId="0" applyNumberFormat="1" applyFont="1" applyFill="1" applyBorder="1"/>
    <xf numFmtId="164" fontId="39" fillId="36" borderId="0" xfId="45" applyNumberFormat="1" applyFont="1" applyFill="1" applyBorder="1"/>
    <xf numFmtId="164" fontId="39" fillId="36" borderId="24" xfId="45" applyNumberFormat="1" applyFont="1" applyFill="1" applyBorder="1"/>
    <xf numFmtId="0" fontId="38" fillId="36" borderId="23" xfId="0" applyFont="1" applyFill="1" applyBorder="1" applyAlignment="1">
      <alignment horizontal="left"/>
    </xf>
    <xf numFmtId="0" fontId="38" fillId="36" borderId="21" xfId="0" applyFont="1" applyFill="1" applyBorder="1"/>
    <xf numFmtId="167" fontId="38" fillId="36" borderId="14" xfId="0" applyNumberFormat="1" applyFont="1" applyFill="1" applyBorder="1"/>
    <xf numFmtId="164" fontId="39" fillId="36" borderId="14" xfId="45" applyNumberFormat="1" applyFont="1" applyFill="1" applyBorder="1"/>
    <xf numFmtId="0" fontId="39" fillId="36" borderId="14" xfId="0" applyFont="1" applyFill="1" applyBorder="1"/>
    <xf numFmtId="164" fontId="39" fillId="36" borderId="22" xfId="45" applyNumberFormat="1" applyFont="1" applyFill="1" applyBorder="1"/>
    <xf numFmtId="0" fontId="41" fillId="0" borderId="0" xfId="46"/>
    <xf numFmtId="0" fontId="42" fillId="0" borderId="0" xfId="46" applyFont="1"/>
    <xf numFmtId="0" fontId="43" fillId="0" borderId="0" xfId="46" applyFont="1" applyAlignment="1">
      <alignment wrapText="1"/>
    </xf>
    <xf numFmtId="0" fontId="41" fillId="0" borderId="0" xfId="46" applyAlignment="1">
      <alignment wrapText="1"/>
    </xf>
    <xf numFmtId="168" fontId="41" fillId="0" borderId="0" xfId="46" applyNumberFormat="1" applyFont="1" applyFill="1" applyBorder="1" applyAlignment="1" applyProtection="1"/>
    <xf numFmtId="2" fontId="41" fillId="0" borderId="0" xfId="46" applyNumberFormat="1" applyFont="1" applyFill="1" applyBorder="1" applyAlignment="1" applyProtection="1"/>
    <xf numFmtId="165" fontId="41" fillId="0" borderId="0" xfId="46" applyNumberFormat="1" applyFont="1" applyFill="1" applyBorder="1" applyAlignment="1" applyProtection="1"/>
    <xf numFmtId="0" fontId="41" fillId="0" borderId="0" xfId="47" applyNumberFormat="1" applyFont="1" applyFill="1" applyBorder="1" applyAlignment="1"/>
    <xf numFmtId="0" fontId="37" fillId="0" borderId="0" xfId="47"/>
    <xf numFmtId="169" fontId="41" fillId="0" borderId="0" xfId="47" applyNumberFormat="1" applyFont="1" applyFill="1" applyBorder="1" applyAlignment="1"/>
    <xf numFmtId="0" fontId="41" fillId="38" borderId="25" xfId="47" applyNumberFormat="1" applyFont="1" applyFill="1" applyBorder="1" applyAlignment="1"/>
    <xf numFmtId="167" fontId="41" fillId="0" borderId="25" xfId="47" applyNumberFormat="1" applyFont="1" applyFill="1" applyBorder="1" applyAlignment="1"/>
    <xf numFmtId="0" fontId="41" fillId="0" borderId="25" xfId="47" applyNumberFormat="1" applyFont="1" applyFill="1" applyBorder="1" applyAlignment="1"/>
    <xf numFmtId="170" fontId="0" fillId="0" borderId="0" xfId="44" applyNumberFormat="1" applyFont="1"/>
    <xf numFmtId="170" fontId="0" fillId="0" borderId="0" xfId="0" applyNumberFormat="1"/>
    <xf numFmtId="0" fontId="26" fillId="0" borderId="0" xfId="0" applyFont="1" applyAlignment="1">
      <alignment horizontal="center"/>
    </xf>
    <xf numFmtId="0" fontId="25" fillId="0" borderId="0" xfId="43"/>
    <xf numFmtId="0" fontId="24" fillId="0" borderId="11" xfId="48" applyFont="1" applyFill="1" applyBorder="1" applyAlignment="1">
      <alignment horizontal="right" wrapText="1"/>
    </xf>
    <xf numFmtId="0" fontId="24" fillId="0" borderId="11" xfId="48" applyFont="1" applyFill="1" applyBorder="1" applyAlignment="1">
      <alignment wrapText="1"/>
    </xf>
    <xf numFmtId="0" fontId="29" fillId="0" borderId="10" xfId="0" applyFont="1" applyBorder="1"/>
    <xf numFmtId="0" fontId="29" fillId="0" borderId="10" xfId="0" applyFont="1" applyBorder="1" applyAlignment="1">
      <alignment horizontal="center"/>
    </xf>
    <xf numFmtId="166" fontId="26" fillId="0" borderId="10" xfId="0" applyNumberFormat="1" applyFont="1" applyFill="1" applyBorder="1"/>
    <xf numFmtId="166" fontId="26" fillId="34" borderId="10" xfId="0" applyNumberFormat="1" applyFont="1" applyFill="1" applyBorder="1" applyAlignment="1">
      <alignment wrapText="1"/>
    </xf>
    <xf numFmtId="166" fontId="26" fillId="34" borderId="26" xfId="0" applyNumberFormat="1" applyFont="1" applyFill="1" applyBorder="1" applyAlignment="1">
      <alignment wrapText="1"/>
    </xf>
    <xf numFmtId="0" fontId="26" fillId="0" borderId="27" xfId="0" applyFont="1" applyBorder="1" applyAlignment="1">
      <alignment wrapText="1"/>
    </xf>
    <xf numFmtId="166" fontId="26" fillId="34" borderId="28" xfId="0" applyNumberFormat="1" applyFont="1" applyFill="1" applyBorder="1" applyAlignment="1">
      <alignment wrapText="1"/>
    </xf>
    <xf numFmtId="166" fontId="26" fillId="34" borderId="29" xfId="0" applyNumberFormat="1" applyFont="1" applyFill="1" applyBorder="1" applyAlignment="1">
      <alignment wrapText="1"/>
    </xf>
    <xf numFmtId="0" fontId="26" fillId="0" borderId="30" xfId="0" applyFont="1" applyBorder="1" applyAlignment="1">
      <alignment wrapText="1"/>
    </xf>
    <xf numFmtId="166" fontId="26" fillId="34" borderId="31" xfId="0" applyNumberFormat="1" applyFont="1" applyFill="1" applyBorder="1" applyAlignment="1">
      <alignment wrapText="1"/>
    </xf>
    <xf numFmtId="0" fontId="41" fillId="0" borderId="10" xfId="46" applyBorder="1"/>
    <xf numFmtId="9" fontId="41" fillId="0" borderId="10" xfId="45" applyNumberFormat="1" applyFont="1" applyBorder="1"/>
    <xf numFmtId="0" fontId="41" fillId="0" borderId="10" xfId="46" applyBorder="1" applyAlignment="1">
      <alignment horizontal="center"/>
    </xf>
    <xf numFmtId="170" fontId="26" fillId="0" borderId="0" xfId="44" applyNumberFormat="1" applyFont="1" applyBorder="1"/>
    <xf numFmtId="170" fontId="26" fillId="0" borderId="0" xfId="44" applyNumberFormat="1" applyFont="1"/>
    <xf numFmtId="0" fontId="44" fillId="0" borderId="0" xfId="0" applyFont="1"/>
    <xf numFmtId="170" fontId="0" fillId="0" borderId="32" xfId="0" applyNumberFormat="1" applyBorder="1"/>
    <xf numFmtId="170" fontId="0" fillId="0" borderId="33" xfId="0" applyNumberFormat="1" applyBorder="1"/>
    <xf numFmtId="0" fontId="45" fillId="0" borderId="0" xfId="49" applyFont="1" applyAlignment="1">
      <alignment horizontal="right"/>
    </xf>
    <xf numFmtId="171" fontId="0" fillId="0" borderId="0" xfId="0" applyNumberFormat="1"/>
    <xf numFmtId="0" fontId="41" fillId="0" borderId="34" xfId="46" applyBorder="1"/>
    <xf numFmtId="9" fontId="41" fillId="0" borderId="10" xfId="46" applyNumberFormat="1" applyBorder="1"/>
    <xf numFmtId="0" fontId="43" fillId="0" borderId="0" xfId="46" applyFont="1"/>
    <xf numFmtId="0" fontId="46" fillId="0" borderId="0" xfId="46" applyFont="1"/>
    <xf numFmtId="0" fontId="21" fillId="0" borderId="0" xfId="0" applyFont="1"/>
    <xf numFmtId="0" fontId="43" fillId="0" borderId="10" xfId="46" applyFont="1" applyBorder="1"/>
    <xf numFmtId="0" fontId="0" fillId="0" borderId="0" xfId="0" applyFont="1"/>
    <xf numFmtId="0" fontId="41" fillId="0" borderId="10" xfId="46" applyBorder="1" applyAlignment="1">
      <alignment horizontal="center"/>
    </xf>
    <xf numFmtId="0" fontId="29" fillId="37" borderId="14" xfId="0" applyFont="1" applyFill="1" applyBorder="1" applyAlignment="1">
      <alignment horizontal="center"/>
    </xf>
    <xf numFmtId="0" fontId="29" fillId="36" borderId="14" xfId="0" applyFont="1" applyFill="1" applyBorder="1" applyAlignment="1">
      <alignment horizontal="center"/>
    </xf>
    <xf numFmtId="2" fontId="26" fillId="37" borderId="0" xfId="0" applyNumberFormat="1" applyFont="1" applyFill="1" applyAlignment="1">
      <alignment horizontal="center" vertical="center"/>
    </xf>
    <xf numFmtId="164" fontId="29" fillId="37" borderId="0" xfId="45" applyNumberFormat="1" applyFont="1" applyFill="1" applyAlignment="1">
      <alignment horizontal="center" vertical="center"/>
    </xf>
    <xf numFmtId="0" fontId="35" fillId="33" borderId="0" xfId="0" applyFont="1" applyFill="1" applyBorder="1" applyAlignment="1">
      <alignment horizontal="left"/>
    </xf>
    <xf numFmtId="0" fontId="35" fillId="33" borderId="0" xfId="0" applyFont="1" applyFill="1" applyBorder="1" applyAlignment="1">
      <alignment horizontal="left" wrapText="1"/>
    </xf>
    <xf numFmtId="167" fontId="26" fillId="37" borderId="0" xfId="0" applyNumberFormat="1" applyFont="1" applyFill="1" applyAlignment="1">
      <alignment horizontal="center" vertical="center"/>
    </xf>
    <xf numFmtId="0" fontId="40" fillId="36" borderId="19" xfId="0" applyFont="1" applyFill="1" applyBorder="1" applyAlignment="1">
      <alignment horizontal="center" vertical="center" wrapText="1"/>
    </xf>
    <xf numFmtId="0" fontId="40" fillId="36" borderId="21" xfId="0" applyFont="1" applyFill="1" applyBorder="1" applyAlignment="1">
      <alignment horizontal="center" vertical="center" wrapText="1"/>
    </xf>
  </cellXfs>
  <cellStyles count="50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yperlink" xfId="42" builtinId="8"/>
    <cellStyle name="Komma" xfId="44" builtinId="3"/>
    <cellStyle name="Neutral" xfId="8" builtinId="28" customBuiltin="1"/>
    <cellStyle name="Normal 2" xfId="46"/>
    <cellStyle name="Normal 3" xfId="47"/>
    <cellStyle name="Normal 4" xfId="49"/>
    <cellStyle name="Normal_Export SA data" xfId="43"/>
    <cellStyle name="Normal_Import DE Data_1" xfId="48"/>
    <cellStyle name="Notiz" xfId="15" builtinId="10" customBuiltin="1"/>
    <cellStyle name="Prozent" xfId="45" builtinId="5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numFmt numFmtId="170" formatCode="_-* #,##0\ _€_-;\-* #,##0\ _€_-;_-* &quot;-&quot;??\ _€_-;_-@_-"/>
    </dxf>
  </dxfs>
  <tableStyles count="0" defaultTableStyle="TableStyleMedium2" defaultPivotStyle="PivotStyleLight16"/>
  <colors>
    <mruColors>
      <color rgb="FFE09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en-US" sz="1300">
                <a:latin typeface="Source Sans Pro" panose="020B0503030403020204" pitchFamily="34" charset="0"/>
              </a:rPr>
              <a:t>Local wine consumed</a:t>
            </a:r>
            <a:r>
              <a:rPr lang="en-US" sz="1300" baseline="0">
                <a:latin typeface="Source Sans Pro" panose="020B0503030403020204" pitchFamily="34" charset="0"/>
              </a:rPr>
              <a:t> </a:t>
            </a:r>
            <a:r>
              <a:rPr lang="en-US" sz="1300">
                <a:latin typeface="Source Sans Pro" panose="020B0503030403020204" pitchFamily="34" charset="0"/>
              </a:rPr>
              <a:t>in Germany in 2013 (44% of the market)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854846033967125"/>
          <c:y val="0.24725102070574514"/>
          <c:w val="0.71904343583804264"/>
          <c:h val="0.65225721784776913"/>
        </c:manualLayout>
      </c:layout>
      <c:pieChart>
        <c:varyColors val="1"/>
        <c:ser>
          <c:idx val="0"/>
          <c:order val="0"/>
          <c:tx>
            <c:strRef>
              <c:f>'German Consumption'!$B$4</c:f>
              <c:strCache>
                <c:ptCount val="1"/>
                <c:pt idx="0">
                  <c:v>German wine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B7-48BA-9D59-3D52D12E4F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8B7-48BA-9D59-3D52D12E4FC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8B7-48BA-9D59-3D52D12E4FC3}"/>
              </c:ext>
            </c:extLst>
          </c:dPt>
          <c:dLbls>
            <c:dLbl>
              <c:idx val="0"/>
              <c:layout>
                <c:manualLayout>
                  <c:x val="0.21680593421644268"/>
                  <c:y val="-3.47619568387284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B7-48BA-9D59-3D52D12E4FC3}"/>
                </c:ext>
              </c:extLst>
            </c:dLbl>
            <c:dLbl>
              <c:idx val="1"/>
              <c:layout>
                <c:manualLayout>
                  <c:x val="-0.22348759700409546"/>
                  <c:y val="6.8356299212598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B7-48BA-9D59-3D52D12E4FC3}"/>
                </c:ext>
              </c:extLst>
            </c:dLbl>
            <c:dLbl>
              <c:idx val="2"/>
              <c:layout>
                <c:manualLayout>
                  <c:x val="7.5563531889454111E-2"/>
                  <c:y val="-2.24303732866724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B7-48BA-9D59-3D52D12E4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'German Consumption'!$A$5:$A$7</c:f>
              <c:strCache>
                <c:ptCount val="3"/>
                <c:pt idx="0">
                  <c:v>white wine</c:v>
                </c:pt>
                <c:pt idx="1">
                  <c:v>red wine</c:v>
                </c:pt>
                <c:pt idx="2">
                  <c:v>rosé wine</c:v>
                </c:pt>
              </c:strCache>
            </c:strRef>
          </c:cat>
          <c:val>
            <c:numRef>
              <c:f>'German Consumption'!$B$5:$B$7</c:f>
              <c:numCache>
                <c:formatCode>0%</c:formatCode>
                <c:ptCount val="3"/>
                <c:pt idx="0">
                  <c:v>0.51</c:v>
                </c:pt>
                <c:pt idx="1">
                  <c:v>0.38</c:v>
                </c:pt>
                <c:pt idx="2">
                  <c:v>0.11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8B7-48BA-9D59-3D52D12E4F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7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600" b="1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World Wine Consumption</a:t>
            </a:r>
          </a:p>
        </c:rich>
      </c:tx>
      <c:layout>
        <c:manualLayout>
          <c:xMode val="edge"/>
          <c:yMode val="edge"/>
          <c:x val="0.32704300120766228"/>
          <c:y val="3.43224858224656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159643401745373"/>
          <c:y val="0.16340563074837719"/>
          <c:w val="0.58958158145672979"/>
          <c:h val="0.704040833841063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2F-4111-9287-98C5E96EE1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2F-4111-9287-98C5E96EE1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2F-4111-9287-98C5E96EE1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2F-4111-9287-98C5E96EE1B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12F-4111-9287-98C5E96EE1B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12F-4111-9287-98C5E96EE1B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12F-4111-9287-98C5E96EE1B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12F-4111-9287-98C5E96EE1B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12F-4111-9287-98C5E96EE1B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12F-4111-9287-98C5E96EE1B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12F-4111-9287-98C5E96EE1B0}"/>
              </c:ext>
            </c:extLst>
          </c:dPt>
          <c:dLbls>
            <c:dLbl>
              <c:idx val="0"/>
              <c:layout>
                <c:manualLayout>
                  <c:x val="-6.4167812250901041E-2"/>
                  <c:y val="0.169553703432095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F-4111-9287-98C5E96EE1B0}"/>
                </c:ext>
              </c:extLst>
            </c:dLbl>
            <c:dLbl>
              <c:idx val="1"/>
              <c:layout>
                <c:manualLayout>
                  <c:x val="-0.12089174272076739"/>
                  <c:y val="7.65962470225516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2F-4111-9287-98C5E96EE1B0}"/>
                </c:ext>
              </c:extLst>
            </c:dLbl>
            <c:dLbl>
              <c:idx val="2"/>
              <c:layout>
                <c:manualLayout>
                  <c:x val="-9.8642519897752204E-2"/>
                  <c:y val="-4.17936388774899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2F-4111-9287-98C5E96EE1B0}"/>
                </c:ext>
              </c:extLst>
            </c:dLbl>
            <c:dLbl>
              <c:idx val="3"/>
              <c:layout>
                <c:manualLayout>
                  <c:x val="-9.7249641986971988E-2"/>
                  <c:y val="-0.118424125597342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2F-4111-9287-98C5E96EE1B0}"/>
                </c:ext>
              </c:extLst>
            </c:dLbl>
            <c:dLbl>
              <c:idx val="4"/>
              <c:layout>
                <c:manualLayout>
                  <c:x val="-5.3879883436379762E-2"/>
                  <c:y val="-0.139385974908945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2F-4111-9287-98C5E96EE1B0}"/>
                </c:ext>
              </c:extLst>
            </c:dLbl>
            <c:dLbl>
              <c:idx val="6"/>
              <c:layout>
                <c:manualLayout>
                  <c:x val="2.3498071762230278E-2"/>
                  <c:y val="1.8493900778306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2F-4111-9287-98C5E96EE1B0}"/>
                </c:ext>
              </c:extLst>
            </c:dLbl>
            <c:dLbl>
              <c:idx val="7"/>
              <c:layout>
                <c:manualLayout>
                  <c:x val="3.2249198327854735E-3"/>
                  <c:y val="2.6289577827498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2F-4111-9287-98C5E96EE1B0}"/>
                </c:ext>
              </c:extLst>
            </c:dLbl>
            <c:dLbl>
              <c:idx val="8"/>
              <c:layout>
                <c:manualLayout>
                  <c:x val="-5.5611604430621665E-2"/>
                  <c:y val="1.6327951140163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2F-4111-9287-98C5E96EE1B0}"/>
                </c:ext>
              </c:extLst>
            </c:dLbl>
            <c:dLbl>
              <c:idx val="9"/>
              <c:layout>
                <c:manualLayout>
                  <c:x val="-2.5895041300700482E-2"/>
                  <c:y val="-2.53854222250515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12F-4111-9287-98C5E96EE1B0}"/>
                </c:ext>
              </c:extLst>
            </c:dLbl>
            <c:dLbl>
              <c:idx val="10"/>
              <c:layout>
                <c:manualLayout>
                  <c:x val="0.17224504685312853"/>
                  <c:y val="0.142300948541823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Source Sans Pro" panose="020B0503030403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12F-4111-9287-98C5E96EE1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'World Wine Stats '!$A$5:$A$15</c:f>
              <c:strCache>
                <c:ptCount val="11"/>
                <c:pt idx="0">
                  <c:v>USA</c:v>
                </c:pt>
                <c:pt idx="1">
                  <c:v>France</c:v>
                </c:pt>
                <c:pt idx="2">
                  <c:v>Italy</c:v>
                </c:pt>
                <c:pt idx="3">
                  <c:v>Germany</c:v>
                </c:pt>
                <c:pt idx="4">
                  <c:v>China</c:v>
                </c:pt>
                <c:pt idx="5">
                  <c:v>UK</c:v>
                </c:pt>
                <c:pt idx="6">
                  <c:v>Russia</c:v>
                </c:pt>
                <c:pt idx="7">
                  <c:v>Argentina</c:v>
                </c:pt>
                <c:pt idx="8">
                  <c:v>Spain</c:v>
                </c:pt>
                <c:pt idx="9">
                  <c:v>Australia</c:v>
                </c:pt>
                <c:pt idx="10">
                  <c:v>Rest of the world</c:v>
                </c:pt>
              </c:strCache>
            </c:strRef>
          </c:cat>
          <c:val>
            <c:numRef>
              <c:f>'World Wine Stats '!$B$5:$B$15</c:f>
              <c:numCache>
                <c:formatCode>General</c:formatCode>
                <c:ptCount val="11"/>
                <c:pt idx="0">
                  <c:v>29.1</c:v>
                </c:pt>
                <c:pt idx="1">
                  <c:v>28.1</c:v>
                </c:pt>
                <c:pt idx="2">
                  <c:v>21.7</c:v>
                </c:pt>
                <c:pt idx="3">
                  <c:v>20.3</c:v>
                </c:pt>
                <c:pt idx="4">
                  <c:v>16.8</c:v>
                </c:pt>
                <c:pt idx="5">
                  <c:v>12.7</c:v>
                </c:pt>
                <c:pt idx="6">
                  <c:v>10.5</c:v>
                </c:pt>
                <c:pt idx="7">
                  <c:v>10.3</c:v>
                </c:pt>
                <c:pt idx="8">
                  <c:v>9.1</c:v>
                </c:pt>
                <c:pt idx="9">
                  <c:v>5.2</c:v>
                </c:pt>
                <c:pt idx="10">
                  <c:v>74.900000000000006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C12F-4111-9287-98C5E96EE1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latin typeface="Source Sans Pro" panose="020B0503030403020204" pitchFamily="34" charset="0"/>
              </a:rPr>
              <a:t>Price Level of alcoholic beverages in Europe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100">
                <a:latin typeface="Source Sans Pro" panose="020B0503030403020204" pitchFamily="34" charset="0"/>
              </a:rPr>
              <a:t>Index 100 = European Union average price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'EU Price Level'!$A$48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'EU Price Level'!$K$31</c:f>
              <c:strCache>
                <c:ptCount val="1"/>
                <c:pt idx="0">
                  <c:v>2013</c:v>
                </c:pt>
              </c:strCache>
            </c:strRef>
          </c:cat>
          <c:val>
            <c:numRef>
              <c:f>'EU Price Level'!$K$48</c:f>
              <c:numCache>
                <c:formatCode>#,##0.0</c:formatCode>
                <c:ptCount val="1"/>
                <c:pt idx="0">
                  <c:v>81.400000000000006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0B-46A0-A017-AA9A0453F77C}"/>
            </c:ext>
          </c:extLst>
        </c:ser>
        <c:ser>
          <c:idx val="2"/>
          <c:order val="1"/>
          <c:tx>
            <c:strRef>
              <c:f>'EU Price Level'!$A$52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'EU Price Level'!$K$31</c:f>
              <c:strCache>
                <c:ptCount val="1"/>
                <c:pt idx="0">
                  <c:v>2013</c:v>
                </c:pt>
              </c:strCache>
            </c:strRef>
          </c:cat>
          <c:val>
            <c:numRef>
              <c:f>'EU Price Level'!$K$52</c:f>
              <c:numCache>
                <c:formatCode>#,##0.0</c:formatCode>
                <c:ptCount val="1"/>
                <c:pt idx="0">
                  <c:v>88.1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0B-46A0-A017-AA9A0453F77C}"/>
            </c:ext>
          </c:extLst>
        </c:ser>
        <c:ser>
          <c:idx val="3"/>
          <c:order val="2"/>
          <c:tx>
            <c:strRef>
              <c:f>'EU Price Level'!$A$53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'EU Price Level'!$K$31</c:f>
              <c:strCache>
                <c:ptCount val="1"/>
                <c:pt idx="0">
                  <c:v>2013</c:v>
                </c:pt>
              </c:strCache>
            </c:strRef>
          </c:cat>
          <c:val>
            <c:numRef>
              <c:f>'EU Price Level'!$K$53</c:f>
              <c:numCache>
                <c:formatCode>#,##0.0</c:formatCode>
                <c:ptCount val="1"/>
                <c:pt idx="0">
                  <c:v>91.8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0B-46A0-A017-AA9A0453F77C}"/>
            </c:ext>
          </c:extLst>
        </c:ser>
        <c:ser>
          <c:idx val="4"/>
          <c:order val="3"/>
          <c:tx>
            <c:strRef>
              <c:f>'EU Price Level'!$A$55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'EU Price Level'!$K$31</c:f>
              <c:strCache>
                <c:ptCount val="1"/>
                <c:pt idx="0">
                  <c:v>2013</c:v>
                </c:pt>
              </c:strCache>
            </c:strRef>
          </c:cat>
          <c:val>
            <c:numRef>
              <c:f>'EU Price Level'!$K$55</c:f>
              <c:numCache>
                <c:formatCode>#,##0.0</c:formatCode>
                <c:ptCount val="1"/>
                <c:pt idx="0">
                  <c:v>100.1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0B-46A0-A017-AA9A0453F77C}"/>
            </c:ext>
          </c:extLst>
        </c:ser>
        <c:ser>
          <c:idx val="0"/>
          <c:order val="4"/>
          <c:tx>
            <c:strRef>
              <c:f>'EU Price Level'!$A$32</c:f>
              <c:strCache>
                <c:ptCount val="1"/>
                <c:pt idx="0">
                  <c:v>European Union (28 countries)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'EU Price Level'!$K$31</c:f>
              <c:strCache>
                <c:ptCount val="1"/>
                <c:pt idx="0">
                  <c:v>2013</c:v>
                </c:pt>
              </c:strCache>
            </c:strRef>
          </c:cat>
          <c:val>
            <c:numRef>
              <c:f>'EU Price Level'!$K$32</c:f>
              <c:numCache>
                <c:formatCode>#,##0.0</c:formatCode>
                <c:ptCount val="1"/>
                <c:pt idx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0B-46A0-A017-AA9A0453F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9516672"/>
        <c:axId val="109518208"/>
      </c:barChart>
      <c:catAx>
        <c:axId val="109516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9518208"/>
        <c:crosses val="autoZero"/>
        <c:auto val="1"/>
        <c:lblAlgn val="ctr"/>
        <c:lblOffset val="100"/>
        <c:noMultiLvlLbl val="0"/>
      </c:catAx>
      <c:valAx>
        <c:axId val="109518208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516672"/>
        <c:crosses val="autoZero"/>
        <c:crossBetween val="between"/>
        <c:majorUnit val="20"/>
        <c:minorUnit val="4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latin typeface="Source Sans Pro" panose="020B0503030403020204" pitchFamily="34" charset="0"/>
              </a:rPr>
              <a:t>Consumer</a:t>
            </a:r>
            <a:r>
              <a:rPr lang="fr-FR" baseline="0">
                <a:latin typeface="Source Sans Pro" panose="020B0503030403020204" pitchFamily="34" charset="0"/>
              </a:rPr>
              <a:t> Price Index of Wine in Europe</a:t>
            </a:r>
            <a:endParaRPr lang="fr-FR"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891250342374582E-2"/>
          <c:y val="0.12845021645021645"/>
          <c:w val="0.7150293101367774"/>
          <c:h val="0.68383270273034058"/>
        </c:manualLayout>
      </c:layout>
      <c:lineChart>
        <c:grouping val="standard"/>
        <c:varyColors val="0"/>
        <c:ser>
          <c:idx val="0"/>
          <c:order val="0"/>
          <c:tx>
            <c:strRef>
              <c:f>'Eurostat CPI data 2'!$B$11</c:f>
              <c:strCache>
                <c:ptCount val="1"/>
                <c:pt idx="0">
                  <c:v>European Union
(28 countries)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2'!$B$12:$B$241</c:f>
              <c:numCache>
                <c:formatCode>0.00</c:formatCode>
                <c:ptCount val="230"/>
                <c:pt idx="0">
                  <c:v>100</c:v>
                </c:pt>
                <c:pt idx="1">
                  <c:v>100.60904193019444</c:v>
                </c:pt>
                <c:pt idx="2">
                  <c:v>101.21808386038886</c:v>
                </c:pt>
                <c:pt idx="3">
                  <c:v>101.41719372218319</c:v>
                </c:pt>
                <c:pt idx="4">
                  <c:v>101.90911220426331</c:v>
                </c:pt>
                <c:pt idx="5">
                  <c:v>102.20192082454909</c:v>
                </c:pt>
                <c:pt idx="6">
                  <c:v>102.36589365190913</c:v>
                </c:pt>
                <c:pt idx="7">
                  <c:v>102.45959241040057</c:v>
                </c:pt>
                <c:pt idx="8">
                  <c:v>102.4010306863434</c:v>
                </c:pt>
                <c:pt idx="9">
                  <c:v>102.38931834153198</c:v>
                </c:pt>
                <c:pt idx="10">
                  <c:v>102.55329116889203</c:v>
                </c:pt>
                <c:pt idx="11">
                  <c:v>102.37760599672055</c:v>
                </c:pt>
                <c:pt idx="12">
                  <c:v>102.79925040993207</c:v>
                </c:pt>
                <c:pt idx="13">
                  <c:v>103.46685406418365</c:v>
                </c:pt>
                <c:pt idx="14">
                  <c:v>103.44342937456079</c:v>
                </c:pt>
                <c:pt idx="15">
                  <c:v>103.60740220192082</c:v>
                </c:pt>
                <c:pt idx="16">
                  <c:v>103.88849847739519</c:v>
                </c:pt>
                <c:pt idx="17">
                  <c:v>103.82993675333803</c:v>
                </c:pt>
                <c:pt idx="18">
                  <c:v>103.85336144296089</c:v>
                </c:pt>
                <c:pt idx="19">
                  <c:v>103.97048489107519</c:v>
                </c:pt>
                <c:pt idx="20">
                  <c:v>104.07589599437807</c:v>
                </c:pt>
                <c:pt idx="21">
                  <c:v>103.99390958069807</c:v>
                </c:pt>
                <c:pt idx="22">
                  <c:v>103.73623799484658</c:v>
                </c:pt>
                <c:pt idx="23">
                  <c:v>103.49027875380652</c:v>
                </c:pt>
                <c:pt idx="24">
                  <c:v>104.27500585617241</c:v>
                </c:pt>
                <c:pt idx="25">
                  <c:v>104.74349964862968</c:v>
                </c:pt>
                <c:pt idx="26">
                  <c:v>105.27055516514406</c:v>
                </c:pt>
                <c:pt idx="27">
                  <c:v>105.34082923401265</c:v>
                </c:pt>
                <c:pt idx="28">
                  <c:v>105.73904895760131</c:v>
                </c:pt>
                <c:pt idx="29">
                  <c:v>105.96158350901852</c:v>
                </c:pt>
                <c:pt idx="30">
                  <c:v>106.13726868118998</c:v>
                </c:pt>
                <c:pt idx="31">
                  <c:v>106.40665261185289</c:v>
                </c:pt>
                <c:pt idx="32">
                  <c:v>106.60576247364722</c:v>
                </c:pt>
                <c:pt idx="33">
                  <c:v>106.81658468025299</c:v>
                </c:pt>
                <c:pt idx="34">
                  <c:v>106.69946123213867</c:v>
                </c:pt>
                <c:pt idx="35">
                  <c:v>106.65261185289296</c:v>
                </c:pt>
                <c:pt idx="36">
                  <c:v>107.65987350667605</c:v>
                </c:pt>
                <c:pt idx="37">
                  <c:v>107.96439447177326</c:v>
                </c:pt>
                <c:pt idx="38">
                  <c:v>108.37432654017336</c:v>
                </c:pt>
                <c:pt idx="39">
                  <c:v>108.64371047083627</c:v>
                </c:pt>
                <c:pt idx="40">
                  <c:v>108.86624502225347</c:v>
                </c:pt>
                <c:pt idx="41">
                  <c:v>109.2996017802764</c:v>
                </c:pt>
                <c:pt idx="42">
                  <c:v>109.31131412508786</c:v>
                </c:pt>
                <c:pt idx="43">
                  <c:v>109.52213633169362</c:v>
                </c:pt>
                <c:pt idx="44">
                  <c:v>109.41672522839072</c:v>
                </c:pt>
                <c:pt idx="45">
                  <c:v>109.39330053876787</c:v>
                </c:pt>
                <c:pt idx="46">
                  <c:v>109.46357460763645</c:v>
                </c:pt>
                <c:pt idx="47">
                  <c:v>109.2996017802764</c:v>
                </c:pt>
                <c:pt idx="48">
                  <c:v>110.01405481377373</c:v>
                </c:pt>
                <c:pt idx="49">
                  <c:v>109.85008198641368</c:v>
                </c:pt>
                <c:pt idx="50">
                  <c:v>110.0726165378309</c:v>
                </c:pt>
                <c:pt idx="51">
                  <c:v>109.72124619348796</c:v>
                </c:pt>
                <c:pt idx="52">
                  <c:v>109.80323260716796</c:v>
                </c:pt>
                <c:pt idx="53">
                  <c:v>109.82665729679081</c:v>
                </c:pt>
                <c:pt idx="54">
                  <c:v>109.69782150386507</c:v>
                </c:pt>
                <c:pt idx="55">
                  <c:v>109.70953384867653</c:v>
                </c:pt>
                <c:pt idx="56">
                  <c:v>110.20145233075662</c:v>
                </c:pt>
                <c:pt idx="57">
                  <c:v>109.88521902084798</c:v>
                </c:pt>
                <c:pt idx="58">
                  <c:v>110.23658936519092</c:v>
                </c:pt>
                <c:pt idx="59">
                  <c:v>109.81494495197938</c:v>
                </c:pt>
                <c:pt idx="60">
                  <c:v>110.41227453736238</c:v>
                </c:pt>
                <c:pt idx="61">
                  <c:v>110.7987819161396</c:v>
                </c:pt>
                <c:pt idx="62">
                  <c:v>111.09159053642539</c:v>
                </c:pt>
                <c:pt idx="63">
                  <c:v>111.26727570859687</c:v>
                </c:pt>
                <c:pt idx="64">
                  <c:v>111.32583743265403</c:v>
                </c:pt>
                <c:pt idx="65">
                  <c:v>111.58350901850551</c:v>
                </c:pt>
                <c:pt idx="66">
                  <c:v>111.61864605293981</c:v>
                </c:pt>
                <c:pt idx="67">
                  <c:v>111.81775591473414</c:v>
                </c:pt>
                <c:pt idx="68">
                  <c:v>111.78261888029984</c:v>
                </c:pt>
                <c:pt idx="69">
                  <c:v>112.05200281096278</c:v>
                </c:pt>
                <c:pt idx="70">
                  <c:v>111.91145467322559</c:v>
                </c:pt>
                <c:pt idx="71">
                  <c:v>111.40782384633405</c:v>
                </c:pt>
                <c:pt idx="72">
                  <c:v>112.0637151557742</c:v>
                </c:pt>
                <c:pt idx="73">
                  <c:v>112.23940032794566</c:v>
                </c:pt>
                <c:pt idx="74">
                  <c:v>112.29796205200282</c:v>
                </c:pt>
                <c:pt idx="75">
                  <c:v>112.57905832747717</c:v>
                </c:pt>
                <c:pt idx="76">
                  <c:v>112.87186694776294</c:v>
                </c:pt>
                <c:pt idx="77">
                  <c:v>112.91871632700867</c:v>
                </c:pt>
                <c:pt idx="78">
                  <c:v>113.22323729210588</c:v>
                </c:pt>
                <c:pt idx="79">
                  <c:v>113.38721011946593</c:v>
                </c:pt>
                <c:pt idx="80">
                  <c:v>113.57460763644882</c:v>
                </c:pt>
                <c:pt idx="81">
                  <c:v>113.57460763644882</c:v>
                </c:pt>
                <c:pt idx="82">
                  <c:v>113.45748418833452</c:v>
                </c:pt>
                <c:pt idx="83">
                  <c:v>113.27008667135161</c:v>
                </c:pt>
                <c:pt idx="84">
                  <c:v>113.76200515343172</c:v>
                </c:pt>
                <c:pt idx="85">
                  <c:v>114.23049894588897</c:v>
                </c:pt>
                <c:pt idx="86">
                  <c:v>114.312485359569</c:v>
                </c:pt>
                <c:pt idx="87">
                  <c:v>114.62871866947764</c:v>
                </c:pt>
                <c:pt idx="88">
                  <c:v>114.92152728976342</c:v>
                </c:pt>
                <c:pt idx="89">
                  <c:v>115.13234949636917</c:v>
                </c:pt>
                <c:pt idx="90">
                  <c:v>114.82782853127198</c:v>
                </c:pt>
                <c:pt idx="91">
                  <c:v>115.31974701335209</c:v>
                </c:pt>
                <c:pt idx="92">
                  <c:v>115.39002108222067</c:v>
                </c:pt>
                <c:pt idx="93">
                  <c:v>115.54228156476928</c:v>
                </c:pt>
                <c:pt idx="94">
                  <c:v>115.41344577184354</c:v>
                </c:pt>
                <c:pt idx="95">
                  <c:v>115.01522604825487</c:v>
                </c:pt>
                <c:pt idx="96">
                  <c:v>115.7413914265636</c:v>
                </c:pt>
                <c:pt idx="97">
                  <c:v>115.99906301241509</c:v>
                </c:pt>
                <c:pt idx="98">
                  <c:v>116.268446943078</c:v>
                </c:pt>
                <c:pt idx="99">
                  <c:v>116.44413211524949</c:v>
                </c:pt>
                <c:pt idx="100">
                  <c:v>116.865776528461</c:v>
                </c:pt>
                <c:pt idx="101">
                  <c:v>116.80721480440386</c:v>
                </c:pt>
                <c:pt idx="102">
                  <c:v>116.91262590770673</c:v>
                </c:pt>
                <c:pt idx="103">
                  <c:v>117.11173576950105</c:v>
                </c:pt>
                <c:pt idx="104">
                  <c:v>117.15858514874679</c:v>
                </c:pt>
                <c:pt idx="105">
                  <c:v>117.13516045912394</c:v>
                </c:pt>
                <c:pt idx="106">
                  <c:v>117.02974935582104</c:v>
                </c:pt>
                <c:pt idx="107">
                  <c:v>116.63152963223237</c:v>
                </c:pt>
                <c:pt idx="108">
                  <c:v>117.02974935582104</c:v>
                </c:pt>
                <c:pt idx="109">
                  <c:v>117.04146170063248</c:v>
                </c:pt>
                <c:pt idx="110">
                  <c:v>116.51440618411809</c:v>
                </c:pt>
                <c:pt idx="111">
                  <c:v>116.78379011478097</c:v>
                </c:pt>
                <c:pt idx="112">
                  <c:v>117.13516045912394</c:v>
                </c:pt>
                <c:pt idx="113">
                  <c:v>117.32255797610682</c:v>
                </c:pt>
                <c:pt idx="114">
                  <c:v>117.5802295619583</c:v>
                </c:pt>
                <c:pt idx="115">
                  <c:v>117.60365425158116</c:v>
                </c:pt>
                <c:pt idx="116">
                  <c:v>117.19372218318109</c:v>
                </c:pt>
                <c:pt idx="117">
                  <c:v>117.26399625204967</c:v>
                </c:pt>
                <c:pt idx="118">
                  <c:v>117.19372218318109</c:v>
                </c:pt>
                <c:pt idx="119">
                  <c:v>116.81892714921527</c:v>
                </c:pt>
                <c:pt idx="120">
                  <c:v>117.27570859686109</c:v>
                </c:pt>
                <c:pt idx="121">
                  <c:v>117.20543452799251</c:v>
                </c:pt>
                <c:pt idx="122">
                  <c:v>117.33427032091825</c:v>
                </c:pt>
                <c:pt idx="123">
                  <c:v>117.60365425158116</c:v>
                </c:pt>
                <c:pt idx="124">
                  <c:v>117.5802295619583</c:v>
                </c:pt>
                <c:pt idx="125">
                  <c:v>117.9901616303584</c:v>
                </c:pt>
                <c:pt idx="126">
                  <c:v>117.87303818224409</c:v>
                </c:pt>
                <c:pt idx="127">
                  <c:v>118.21269618177561</c:v>
                </c:pt>
                <c:pt idx="128">
                  <c:v>118.21269618177561</c:v>
                </c:pt>
                <c:pt idx="129">
                  <c:v>118.18927149215273</c:v>
                </c:pt>
                <c:pt idx="130">
                  <c:v>118.11899742328413</c:v>
                </c:pt>
                <c:pt idx="131">
                  <c:v>117.74420238931836</c:v>
                </c:pt>
                <c:pt idx="132">
                  <c:v>118.32981962988991</c:v>
                </c:pt>
                <c:pt idx="133">
                  <c:v>118.63434059498712</c:v>
                </c:pt>
                <c:pt idx="134">
                  <c:v>118.88029983602718</c:v>
                </c:pt>
                <c:pt idx="135">
                  <c:v>118.93886156008433</c:v>
                </c:pt>
                <c:pt idx="136">
                  <c:v>119.02084797376435</c:v>
                </c:pt>
                <c:pt idx="137">
                  <c:v>119.52447880065588</c:v>
                </c:pt>
                <c:pt idx="138">
                  <c:v>119.54790349027876</c:v>
                </c:pt>
                <c:pt idx="139">
                  <c:v>119.44249238697589</c:v>
                </c:pt>
                <c:pt idx="140">
                  <c:v>119.61817755914734</c:v>
                </c:pt>
                <c:pt idx="141">
                  <c:v>119.89927383462171</c:v>
                </c:pt>
                <c:pt idx="142">
                  <c:v>120.03982197235888</c:v>
                </c:pt>
                <c:pt idx="143">
                  <c:v>119.75872569688453</c:v>
                </c:pt>
                <c:pt idx="144">
                  <c:v>120.84797376434764</c:v>
                </c:pt>
                <c:pt idx="145">
                  <c:v>121.38674162567347</c:v>
                </c:pt>
                <c:pt idx="146">
                  <c:v>121.87866010775359</c:v>
                </c:pt>
                <c:pt idx="147">
                  <c:v>123.27242914031389</c:v>
                </c:pt>
                <c:pt idx="148">
                  <c:v>123.75263527758258</c:v>
                </c:pt>
                <c:pt idx="149">
                  <c:v>124.30311548371984</c:v>
                </c:pt>
                <c:pt idx="150">
                  <c:v>124.46708831107989</c:v>
                </c:pt>
                <c:pt idx="151">
                  <c:v>124.87702037947999</c:v>
                </c:pt>
                <c:pt idx="152">
                  <c:v>124.94729444834857</c:v>
                </c:pt>
                <c:pt idx="153">
                  <c:v>125.32208948231435</c:v>
                </c:pt>
                <c:pt idx="154">
                  <c:v>125.43921293042868</c:v>
                </c:pt>
                <c:pt idx="155">
                  <c:v>124.90044506910284</c:v>
                </c:pt>
                <c:pt idx="156">
                  <c:v>126.20051534317172</c:v>
                </c:pt>
                <c:pt idx="157">
                  <c:v>127.21948934176623</c:v>
                </c:pt>
                <c:pt idx="158">
                  <c:v>127.13750292808621</c:v>
                </c:pt>
                <c:pt idx="159">
                  <c:v>127.6645584446006</c:v>
                </c:pt>
                <c:pt idx="160">
                  <c:v>128.44928554696651</c:v>
                </c:pt>
                <c:pt idx="161">
                  <c:v>128.15647692668074</c:v>
                </c:pt>
                <c:pt idx="162">
                  <c:v>128.36729913328648</c:v>
                </c:pt>
                <c:pt idx="163">
                  <c:v>128.88264230498947</c:v>
                </c:pt>
                <c:pt idx="164">
                  <c:v>128.9646287186695</c:v>
                </c:pt>
                <c:pt idx="165">
                  <c:v>129.14031389084096</c:v>
                </c:pt>
                <c:pt idx="166">
                  <c:v>128.77723120168659</c:v>
                </c:pt>
                <c:pt idx="167">
                  <c:v>128.40243616772079</c:v>
                </c:pt>
                <c:pt idx="168">
                  <c:v>129.55024595924104</c:v>
                </c:pt>
                <c:pt idx="169">
                  <c:v>128.98805340829233</c:v>
                </c:pt>
                <c:pt idx="170">
                  <c:v>129.21058795970953</c:v>
                </c:pt>
                <c:pt idx="171">
                  <c:v>129.79620520028109</c:v>
                </c:pt>
                <c:pt idx="172">
                  <c:v>129.58538299367535</c:v>
                </c:pt>
                <c:pt idx="173">
                  <c:v>129.66736940735535</c:v>
                </c:pt>
                <c:pt idx="174">
                  <c:v>129.93675333801829</c:v>
                </c:pt>
                <c:pt idx="175">
                  <c:v>130.00702740688686</c:v>
                </c:pt>
                <c:pt idx="176">
                  <c:v>130.2061372686812</c:v>
                </c:pt>
                <c:pt idx="177">
                  <c:v>130.76832981962991</c:v>
                </c:pt>
                <c:pt idx="178">
                  <c:v>130.08901382056689</c:v>
                </c:pt>
                <c:pt idx="179">
                  <c:v>129.37456078706958</c:v>
                </c:pt>
                <c:pt idx="180">
                  <c:v>131.14312485359568</c:v>
                </c:pt>
                <c:pt idx="181">
                  <c:v>131.07285078472711</c:v>
                </c:pt>
                <c:pt idx="182">
                  <c:v>131.81072850784727</c:v>
                </c:pt>
                <c:pt idx="183">
                  <c:v>132.30264698992738</c:v>
                </c:pt>
                <c:pt idx="184">
                  <c:v>133.21620988521903</c:v>
                </c:pt>
                <c:pt idx="185">
                  <c:v>132.87655188568752</c:v>
                </c:pt>
                <c:pt idx="186">
                  <c:v>133.05223705785897</c:v>
                </c:pt>
                <c:pt idx="187">
                  <c:v>133.46216912625908</c:v>
                </c:pt>
                <c:pt idx="188">
                  <c:v>133.47388147107051</c:v>
                </c:pt>
                <c:pt idx="189">
                  <c:v>133.30990864371046</c:v>
                </c:pt>
                <c:pt idx="190">
                  <c:v>133.59100491918483</c:v>
                </c:pt>
                <c:pt idx="191">
                  <c:v>132.79456547200749</c:v>
                </c:pt>
                <c:pt idx="192">
                  <c:v>134.79737643476227</c:v>
                </c:pt>
                <c:pt idx="193">
                  <c:v>135.20730850316232</c:v>
                </c:pt>
                <c:pt idx="194">
                  <c:v>135.37128133052238</c:v>
                </c:pt>
                <c:pt idx="195">
                  <c:v>135.57039119231672</c:v>
                </c:pt>
                <c:pt idx="196">
                  <c:v>136.03888498477397</c:v>
                </c:pt>
                <c:pt idx="197">
                  <c:v>135.94518622628252</c:v>
                </c:pt>
                <c:pt idx="198">
                  <c:v>136.29655657062546</c:v>
                </c:pt>
                <c:pt idx="199">
                  <c:v>136.4371047083626</c:v>
                </c:pt>
                <c:pt idx="200">
                  <c:v>136.82361208713985</c:v>
                </c:pt>
                <c:pt idx="201">
                  <c:v>136.84703677676271</c:v>
                </c:pt>
                <c:pt idx="202">
                  <c:v>136.90559850081988</c:v>
                </c:pt>
                <c:pt idx="203">
                  <c:v>135.687514640431</c:v>
                </c:pt>
                <c:pt idx="204">
                  <c:v>138.73272429140314</c:v>
                </c:pt>
                <c:pt idx="205">
                  <c:v>138.79128601546032</c:v>
                </c:pt>
                <c:pt idx="206">
                  <c:v>139.0489576013118</c:v>
                </c:pt>
                <c:pt idx="207">
                  <c:v>139.9859451862263</c:v>
                </c:pt>
                <c:pt idx="208">
                  <c:v>140.31389084094636</c:v>
                </c:pt>
                <c:pt idx="209">
                  <c:v>140.53642539236355</c:v>
                </c:pt>
                <c:pt idx="210">
                  <c:v>141.06348090887798</c:v>
                </c:pt>
                <c:pt idx="211">
                  <c:v>141.227453736238</c:v>
                </c:pt>
                <c:pt idx="212">
                  <c:v>141.16889201218086</c:v>
                </c:pt>
                <c:pt idx="213">
                  <c:v>141.12204263293512</c:v>
                </c:pt>
                <c:pt idx="214">
                  <c:v>141.07519325368941</c:v>
                </c:pt>
                <c:pt idx="215">
                  <c:v>139.61115015226048</c:v>
                </c:pt>
                <c:pt idx="216">
                  <c:v>142.41040056219256</c:v>
                </c:pt>
                <c:pt idx="217">
                  <c:v>142.00046849379245</c:v>
                </c:pt>
                <c:pt idx="218">
                  <c:v>142.36355118294682</c:v>
                </c:pt>
                <c:pt idx="219">
                  <c:v>141.88334504567814</c:v>
                </c:pt>
                <c:pt idx="220">
                  <c:v>143.11314125087844</c:v>
                </c:pt>
                <c:pt idx="221">
                  <c:v>142.86718200983839</c:v>
                </c:pt>
                <c:pt idx="222">
                  <c:v>142.57437338955262</c:v>
                </c:pt>
                <c:pt idx="223">
                  <c:v>142.9140313890841</c:v>
                </c:pt>
                <c:pt idx="224">
                  <c:v>143.12485359568987</c:v>
                </c:pt>
                <c:pt idx="225">
                  <c:v>142.6914968376669</c:v>
                </c:pt>
                <c:pt idx="226">
                  <c:v>142.22300304520968</c:v>
                </c:pt>
                <c:pt idx="227">
                  <c:v>141.56711173576952</c:v>
                </c:pt>
                <c:pt idx="228">
                  <c:v>143.48793628484424</c:v>
                </c:pt>
                <c:pt idx="229">
                  <c:v>142.93745607870699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DB-4241-BF4B-112B5EB6E5C6}"/>
            </c:ext>
          </c:extLst>
        </c:ser>
        <c:ser>
          <c:idx val="1"/>
          <c:order val="1"/>
          <c:tx>
            <c:strRef>
              <c:f>'Eurostat CPI data 2'!$E$11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2'!$E$12:$E$241</c:f>
              <c:numCache>
                <c:formatCode>0.00</c:formatCode>
                <c:ptCount val="230"/>
                <c:pt idx="0">
                  <c:v>100</c:v>
                </c:pt>
                <c:pt idx="1">
                  <c:v>100.09452912678718</c:v>
                </c:pt>
                <c:pt idx="2">
                  <c:v>100.40174878884555</c:v>
                </c:pt>
                <c:pt idx="3">
                  <c:v>100.60262318326836</c:v>
                </c:pt>
                <c:pt idx="4">
                  <c:v>100.70896845090394</c:v>
                </c:pt>
                <c:pt idx="5">
                  <c:v>101.00437197211392</c:v>
                </c:pt>
                <c:pt idx="6">
                  <c:v>101.11071723974949</c:v>
                </c:pt>
                <c:pt idx="7">
                  <c:v>101.2052463665367</c:v>
                </c:pt>
                <c:pt idx="8">
                  <c:v>101.2052463665367</c:v>
                </c:pt>
                <c:pt idx="9">
                  <c:v>101.11071723974949</c:v>
                </c:pt>
                <c:pt idx="10">
                  <c:v>101.2052463665367</c:v>
                </c:pt>
                <c:pt idx="11">
                  <c:v>101.11071723974949</c:v>
                </c:pt>
                <c:pt idx="12">
                  <c:v>101.81968569065344</c:v>
                </c:pt>
                <c:pt idx="13">
                  <c:v>102.11508921186341</c:v>
                </c:pt>
                <c:pt idx="14">
                  <c:v>102.11508921186341</c:v>
                </c:pt>
                <c:pt idx="15">
                  <c:v>102.22143447949901</c:v>
                </c:pt>
                <c:pt idx="16">
                  <c:v>102.22143447949901</c:v>
                </c:pt>
                <c:pt idx="17">
                  <c:v>102.42230887392179</c:v>
                </c:pt>
                <c:pt idx="18">
                  <c:v>102.42230887392179</c:v>
                </c:pt>
                <c:pt idx="19">
                  <c:v>102.42230887392179</c:v>
                </c:pt>
                <c:pt idx="20">
                  <c:v>102.51683800070899</c:v>
                </c:pt>
                <c:pt idx="21">
                  <c:v>102.51683800070899</c:v>
                </c:pt>
                <c:pt idx="22">
                  <c:v>102.62318326834456</c:v>
                </c:pt>
                <c:pt idx="23">
                  <c:v>102.62318326834456</c:v>
                </c:pt>
                <c:pt idx="24">
                  <c:v>102.82405766276734</c:v>
                </c:pt>
                <c:pt idx="25">
                  <c:v>103.02493205719013</c:v>
                </c:pt>
                <c:pt idx="26">
                  <c:v>103.42668084603571</c:v>
                </c:pt>
                <c:pt idx="27">
                  <c:v>103.62755524045848</c:v>
                </c:pt>
                <c:pt idx="28">
                  <c:v>104.02930402930404</c:v>
                </c:pt>
                <c:pt idx="29">
                  <c:v>104.13564929693962</c:v>
                </c:pt>
                <c:pt idx="30">
                  <c:v>104.5373980857852</c:v>
                </c:pt>
                <c:pt idx="31">
                  <c:v>104.73827248020797</c:v>
                </c:pt>
                <c:pt idx="32">
                  <c:v>104.93914687463075</c:v>
                </c:pt>
                <c:pt idx="33">
                  <c:v>105.34089566347633</c:v>
                </c:pt>
                <c:pt idx="34">
                  <c:v>105.64811532553469</c:v>
                </c:pt>
                <c:pt idx="35">
                  <c:v>105.74264445232187</c:v>
                </c:pt>
                <c:pt idx="36">
                  <c:v>106.45161290322582</c:v>
                </c:pt>
                <c:pt idx="37">
                  <c:v>107.05423608649416</c:v>
                </c:pt>
                <c:pt idx="38">
                  <c:v>107.45598487533971</c:v>
                </c:pt>
                <c:pt idx="39">
                  <c:v>107.96407893182088</c:v>
                </c:pt>
                <c:pt idx="40">
                  <c:v>108.36582772066643</c:v>
                </c:pt>
                <c:pt idx="41">
                  <c:v>108.6730473827248</c:v>
                </c:pt>
                <c:pt idx="42">
                  <c:v>108.87392177714759</c:v>
                </c:pt>
                <c:pt idx="43">
                  <c:v>109.16932529835756</c:v>
                </c:pt>
                <c:pt idx="44">
                  <c:v>109.07479617157037</c:v>
                </c:pt>
                <c:pt idx="45">
                  <c:v>109.16932529835756</c:v>
                </c:pt>
                <c:pt idx="46">
                  <c:v>109.37019969278035</c:v>
                </c:pt>
                <c:pt idx="47">
                  <c:v>109.37019969278035</c:v>
                </c:pt>
                <c:pt idx="48">
                  <c:v>109.6774193548387</c:v>
                </c:pt>
                <c:pt idx="49">
                  <c:v>110.07916814368429</c:v>
                </c:pt>
                <c:pt idx="50">
                  <c:v>110.38638780574266</c:v>
                </c:pt>
                <c:pt idx="51">
                  <c:v>110.18551341131987</c:v>
                </c:pt>
                <c:pt idx="52">
                  <c:v>110.38638780574266</c:v>
                </c:pt>
                <c:pt idx="53">
                  <c:v>110.28004253810705</c:v>
                </c:pt>
                <c:pt idx="54">
                  <c:v>110.48091693252984</c:v>
                </c:pt>
                <c:pt idx="55">
                  <c:v>110.68179132695262</c:v>
                </c:pt>
                <c:pt idx="56">
                  <c:v>110.78813659458821</c:v>
                </c:pt>
                <c:pt idx="57">
                  <c:v>110.88266572137542</c:v>
                </c:pt>
                <c:pt idx="58">
                  <c:v>110.98901098901099</c:v>
                </c:pt>
                <c:pt idx="59">
                  <c:v>110.88266572137542</c:v>
                </c:pt>
                <c:pt idx="60">
                  <c:v>111.28441451022097</c:v>
                </c:pt>
                <c:pt idx="61">
                  <c:v>111.49710504549215</c:v>
                </c:pt>
                <c:pt idx="62">
                  <c:v>111.79250856670212</c:v>
                </c:pt>
                <c:pt idx="63">
                  <c:v>111.89885383433771</c:v>
                </c:pt>
                <c:pt idx="64">
                  <c:v>111.89885383433771</c:v>
                </c:pt>
                <c:pt idx="65">
                  <c:v>111.79250856670212</c:v>
                </c:pt>
                <c:pt idx="66">
                  <c:v>111.99338296112491</c:v>
                </c:pt>
                <c:pt idx="67">
                  <c:v>112.19425735554769</c:v>
                </c:pt>
                <c:pt idx="68">
                  <c:v>112.19425735554769</c:v>
                </c:pt>
                <c:pt idx="69">
                  <c:v>112.09972822876051</c:v>
                </c:pt>
                <c:pt idx="70">
                  <c:v>112.19425735554769</c:v>
                </c:pt>
                <c:pt idx="71">
                  <c:v>112.09972822876051</c:v>
                </c:pt>
                <c:pt idx="72">
                  <c:v>112.19425735554769</c:v>
                </c:pt>
                <c:pt idx="73">
                  <c:v>112.30060262318329</c:v>
                </c:pt>
                <c:pt idx="74">
                  <c:v>112.30060262318329</c:v>
                </c:pt>
                <c:pt idx="75">
                  <c:v>112.19425735554769</c:v>
                </c:pt>
                <c:pt idx="76">
                  <c:v>112.59600614439324</c:v>
                </c:pt>
                <c:pt idx="77">
                  <c:v>112.79688053881603</c:v>
                </c:pt>
                <c:pt idx="78">
                  <c:v>112.99775493323881</c:v>
                </c:pt>
                <c:pt idx="79">
                  <c:v>113.41131986293279</c:v>
                </c:pt>
                <c:pt idx="80">
                  <c:v>113.50584898971996</c:v>
                </c:pt>
                <c:pt idx="81">
                  <c:v>113.50584898971996</c:v>
                </c:pt>
                <c:pt idx="82">
                  <c:v>113.61219425735555</c:v>
                </c:pt>
                <c:pt idx="83">
                  <c:v>113.61219425735555</c:v>
                </c:pt>
                <c:pt idx="84">
                  <c:v>113.90759777856555</c:v>
                </c:pt>
                <c:pt idx="85">
                  <c:v>114.41569183504667</c:v>
                </c:pt>
                <c:pt idx="86">
                  <c:v>114.61656622946946</c:v>
                </c:pt>
                <c:pt idx="87">
                  <c:v>114.92378589152783</c:v>
                </c:pt>
                <c:pt idx="88">
                  <c:v>115.12466028595063</c:v>
                </c:pt>
                <c:pt idx="89">
                  <c:v>115.62093820158337</c:v>
                </c:pt>
                <c:pt idx="90">
                  <c:v>115.82181259600614</c:v>
                </c:pt>
                <c:pt idx="91">
                  <c:v>115.92815786364174</c:v>
                </c:pt>
                <c:pt idx="92">
                  <c:v>116.02268699042892</c:v>
                </c:pt>
                <c:pt idx="93">
                  <c:v>116.3299066524873</c:v>
                </c:pt>
                <c:pt idx="94">
                  <c:v>116.53078104691008</c:v>
                </c:pt>
                <c:pt idx="95">
                  <c:v>116.4362519201229</c:v>
                </c:pt>
                <c:pt idx="96">
                  <c:v>116.93252983575564</c:v>
                </c:pt>
                <c:pt idx="97">
                  <c:v>117.4406238922368</c:v>
                </c:pt>
                <c:pt idx="98">
                  <c:v>117.94871794871796</c:v>
                </c:pt>
                <c:pt idx="99">
                  <c:v>118.14959234314072</c:v>
                </c:pt>
                <c:pt idx="100">
                  <c:v>118.44499586435072</c:v>
                </c:pt>
                <c:pt idx="101">
                  <c:v>118.35046673756351</c:v>
                </c:pt>
                <c:pt idx="102">
                  <c:v>118.64587025877348</c:v>
                </c:pt>
                <c:pt idx="103">
                  <c:v>118.84674465319627</c:v>
                </c:pt>
                <c:pt idx="104">
                  <c:v>118.55134113198629</c:v>
                </c:pt>
                <c:pt idx="105">
                  <c:v>118.55134113198629</c:v>
                </c:pt>
                <c:pt idx="106">
                  <c:v>118.55134113198629</c:v>
                </c:pt>
                <c:pt idx="107">
                  <c:v>118.2441214699279</c:v>
                </c:pt>
                <c:pt idx="108">
                  <c:v>118.44499586435072</c:v>
                </c:pt>
                <c:pt idx="109">
                  <c:v>118.35046673756351</c:v>
                </c:pt>
                <c:pt idx="110">
                  <c:v>118.2441214699279</c:v>
                </c:pt>
                <c:pt idx="111">
                  <c:v>118.35046673756351</c:v>
                </c:pt>
                <c:pt idx="112">
                  <c:v>118.14959234314072</c:v>
                </c:pt>
                <c:pt idx="113">
                  <c:v>118.2441214699279</c:v>
                </c:pt>
                <c:pt idx="114">
                  <c:v>118.2441214699279</c:v>
                </c:pt>
                <c:pt idx="115">
                  <c:v>118.14959234314072</c:v>
                </c:pt>
                <c:pt idx="116">
                  <c:v>117.94871794871796</c:v>
                </c:pt>
                <c:pt idx="117">
                  <c:v>118.04324707550515</c:v>
                </c:pt>
                <c:pt idx="118">
                  <c:v>117.94871794871796</c:v>
                </c:pt>
                <c:pt idx="119">
                  <c:v>117.84237268108238</c:v>
                </c:pt>
                <c:pt idx="120">
                  <c:v>118.2441214699279</c:v>
                </c:pt>
                <c:pt idx="121">
                  <c:v>118.12596006144393</c:v>
                </c:pt>
                <c:pt idx="122">
                  <c:v>117.98416637126314</c:v>
                </c:pt>
                <c:pt idx="123">
                  <c:v>118.07869549805035</c:v>
                </c:pt>
                <c:pt idx="124">
                  <c:v>118.22048918823114</c:v>
                </c:pt>
                <c:pt idx="125">
                  <c:v>118.12596006144393</c:v>
                </c:pt>
                <c:pt idx="126">
                  <c:v>118.37409901926033</c:v>
                </c:pt>
                <c:pt idx="127">
                  <c:v>118.51589270944109</c:v>
                </c:pt>
                <c:pt idx="128">
                  <c:v>118.43317972350232</c:v>
                </c:pt>
                <c:pt idx="129">
                  <c:v>118.5986056953799</c:v>
                </c:pt>
                <c:pt idx="130">
                  <c:v>118.74039938556066</c:v>
                </c:pt>
                <c:pt idx="131">
                  <c:v>118.70495096301548</c:v>
                </c:pt>
                <c:pt idx="132">
                  <c:v>118.87037693489306</c:v>
                </c:pt>
                <c:pt idx="133">
                  <c:v>119.03580290677066</c:v>
                </c:pt>
                <c:pt idx="134">
                  <c:v>119.09488361101266</c:v>
                </c:pt>
                <c:pt idx="135">
                  <c:v>119.42573555476781</c:v>
                </c:pt>
                <c:pt idx="136">
                  <c:v>119.70932293512939</c:v>
                </c:pt>
                <c:pt idx="137">
                  <c:v>119.93382961124897</c:v>
                </c:pt>
                <c:pt idx="138">
                  <c:v>120.11107172397497</c:v>
                </c:pt>
                <c:pt idx="139">
                  <c:v>120.30012997754933</c:v>
                </c:pt>
                <c:pt idx="140">
                  <c:v>120.24104927330734</c:v>
                </c:pt>
                <c:pt idx="141">
                  <c:v>120.32376225924612</c:v>
                </c:pt>
                <c:pt idx="142">
                  <c:v>121.00909842845327</c:v>
                </c:pt>
                <c:pt idx="143">
                  <c:v>121.10362755524046</c:v>
                </c:pt>
                <c:pt idx="144">
                  <c:v>122.08436724565756</c:v>
                </c:pt>
                <c:pt idx="145">
                  <c:v>122.92331324589389</c:v>
                </c:pt>
                <c:pt idx="146">
                  <c:v>123.58501713340424</c:v>
                </c:pt>
                <c:pt idx="147">
                  <c:v>124.47122769703415</c:v>
                </c:pt>
                <c:pt idx="148">
                  <c:v>124.71936665485053</c:v>
                </c:pt>
                <c:pt idx="149">
                  <c:v>125.13293158454451</c:v>
                </c:pt>
                <c:pt idx="150">
                  <c:v>125.42833510575448</c:v>
                </c:pt>
                <c:pt idx="151">
                  <c:v>126.19638426090039</c:v>
                </c:pt>
                <c:pt idx="152">
                  <c:v>126.1136712749616</c:v>
                </c:pt>
                <c:pt idx="153">
                  <c:v>126.99988183859152</c:v>
                </c:pt>
                <c:pt idx="154">
                  <c:v>127.61432116270828</c:v>
                </c:pt>
                <c:pt idx="155">
                  <c:v>127.66158572610186</c:v>
                </c:pt>
                <c:pt idx="156">
                  <c:v>128.25239276852182</c:v>
                </c:pt>
                <c:pt idx="157">
                  <c:v>128.87864823348693</c:v>
                </c:pt>
                <c:pt idx="158">
                  <c:v>129.29221316318092</c:v>
                </c:pt>
                <c:pt idx="159">
                  <c:v>129.46945527590691</c:v>
                </c:pt>
                <c:pt idx="160">
                  <c:v>129.85938792390405</c:v>
                </c:pt>
                <c:pt idx="161">
                  <c:v>130.06026231832683</c:v>
                </c:pt>
                <c:pt idx="162">
                  <c:v>130.75741462838238</c:v>
                </c:pt>
                <c:pt idx="163">
                  <c:v>130.86375989601797</c:v>
                </c:pt>
                <c:pt idx="164">
                  <c:v>130.56835637480799</c:v>
                </c:pt>
                <c:pt idx="165">
                  <c:v>130.74559848753398</c:v>
                </c:pt>
                <c:pt idx="166">
                  <c:v>130.72196620583719</c:v>
                </c:pt>
                <c:pt idx="167">
                  <c:v>130.30840127614323</c:v>
                </c:pt>
                <c:pt idx="168">
                  <c:v>130.97010516365359</c:v>
                </c:pt>
                <c:pt idx="169">
                  <c:v>131.08826657213754</c:v>
                </c:pt>
                <c:pt idx="170">
                  <c:v>130.93465674110837</c:v>
                </c:pt>
                <c:pt idx="171">
                  <c:v>131.00555358619877</c:v>
                </c:pt>
                <c:pt idx="172">
                  <c:v>131.23006026231835</c:v>
                </c:pt>
                <c:pt idx="173">
                  <c:v>131.04100200874396</c:v>
                </c:pt>
                <c:pt idx="174">
                  <c:v>131.30095710740872</c:v>
                </c:pt>
                <c:pt idx="175">
                  <c:v>131.56091220607351</c:v>
                </c:pt>
                <c:pt idx="176">
                  <c:v>131.13553113553115</c:v>
                </c:pt>
                <c:pt idx="177">
                  <c:v>131.32458938910551</c:v>
                </c:pt>
                <c:pt idx="178">
                  <c:v>131.49001536098311</c:v>
                </c:pt>
                <c:pt idx="179">
                  <c:v>130.92284060025997</c:v>
                </c:pt>
                <c:pt idx="180">
                  <c:v>131.43093465674113</c:v>
                </c:pt>
                <c:pt idx="181">
                  <c:v>131.50183150183153</c:v>
                </c:pt>
                <c:pt idx="182">
                  <c:v>131.5845444877703</c:v>
                </c:pt>
                <c:pt idx="183">
                  <c:v>131.90358029067707</c:v>
                </c:pt>
                <c:pt idx="184">
                  <c:v>132.61254874158101</c:v>
                </c:pt>
                <c:pt idx="185">
                  <c:v>132.7779747134586</c:v>
                </c:pt>
                <c:pt idx="186">
                  <c:v>133.34514947418171</c:v>
                </c:pt>
                <c:pt idx="187">
                  <c:v>133.80597896726928</c:v>
                </c:pt>
                <c:pt idx="188">
                  <c:v>133.64055299539172</c:v>
                </c:pt>
                <c:pt idx="189">
                  <c:v>134.27862460120525</c:v>
                </c:pt>
                <c:pt idx="190">
                  <c:v>134.68037339005082</c:v>
                </c:pt>
                <c:pt idx="191">
                  <c:v>135.02304147465438</c:v>
                </c:pt>
                <c:pt idx="192">
                  <c:v>135.74382606640671</c:v>
                </c:pt>
                <c:pt idx="193">
                  <c:v>135.87380361573912</c:v>
                </c:pt>
                <c:pt idx="194">
                  <c:v>135.82653905234551</c:v>
                </c:pt>
                <c:pt idx="195">
                  <c:v>135.86198747489073</c:v>
                </c:pt>
                <c:pt idx="196">
                  <c:v>136.35826539052346</c:v>
                </c:pt>
                <c:pt idx="197">
                  <c:v>136.52369136240105</c:v>
                </c:pt>
                <c:pt idx="198">
                  <c:v>136.98452085548863</c:v>
                </c:pt>
                <c:pt idx="199">
                  <c:v>137.32718894009219</c:v>
                </c:pt>
                <c:pt idx="200">
                  <c:v>137.24447595415339</c:v>
                </c:pt>
                <c:pt idx="201">
                  <c:v>137.32718894009219</c:v>
                </c:pt>
                <c:pt idx="202">
                  <c:v>137.68167316554414</c:v>
                </c:pt>
                <c:pt idx="203">
                  <c:v>137.00815313718539</c:v>
                </c:pt>
                <c:pt idx="204">
                  <c:v>137.51624719366654</c:v>
                </c:pt>
                <c:pt idx="205">
                  <c:v>138.04797353184449</c:v>
                </c:pt>
                <c:pt idx="206">
                  <c:v>138.56788372917407</c:v>
                </c:pt>
                <c:pt idx="207">
                  <c:v>138.73330970105164</c:v>
                </c:pt>
                <c:pt idx="208">
                  <c:v>139.14687463074563</c:v>
                </c:pt>
                <c:pt idx="209">
                  <c:v>139.67860096892355</c:v>
                </c:pt>
                <c:pt idx="210">
                  <c:v>139.87947536334633</c:v>
                </c:pt>
                <c:pt idx="211">
                  <c:v>140.37575327897909</c:v>
                </c:pt>
                <c:pt idx="212">
                  <c:v>140.1866950254047</c:v>
                </c:pt>
                <c:pt idx="213">
                  <c:v>140.3521209972823</c:v>
                </c:pt>
                <c:pt idx="214">
                  <c:v>140.94292803970225</c:v>
                </c:pt>
                <c:pt idx="215">
                  <c:v>140.67115680018907</c:v>
                </c:pt>
                <c:pt idx="216">
                  <c:v>141.65189649060616</c:v>
                </c:pt>
                <c:pt idx="217">
                  <c:v>141.99456457520972</c:v>
                </c:pt>
                <c:pt idx="218">
                  <c:v>142.71534916696206</c:v>
                </c:pt>
                <c:pt idx="219">
                  <c:v>142.71534916696206</c:v>
                </c:pt>
                <c:pt idx="220">
                  <c:v>142.99893654732364</c:v>
                </c:pt>
                <c:pt idx="221">
                  <c:v>143.03438496986885</c:v>
                </c:pt>
                <c:pt idx="222">
                  <c:v>143.17617866004963</c:v>
                </c:pt>
                <c:pt idx="223">
                  <c:v>143.29434006853361</c:v>
                </c:pt>
                <c:pt idx="224">
                  <c:v>143.23525936429164</c:v>
                </c:pt>
                <c:pt idx="225">
                  <c:v>143.47158218125961</c:v>
                </c:pt>
                <c:pt idx="226">
                  <c:v>144.07420536452796</c:v>
                </c:pt>
                <c:pt idx="227">
                  <c:v>143.62519201228878</c:v>
                </c:pt>
                <c:pt idx="228">
                  <c:v>144.35779274488954</c:v>
                </c:pt>
                <c:pt idx="229">
                  <c:v>144.55866713931232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DB-4241-BF4B-112B5EB6E5C6}"/>
            </c:ext>
          </c:extLst>
        </c:ser>
        <c:ser>
          <c:idx val="2"/>
          <c:order val="2"/>
          <c:tx>
            <c:strRef>
              <c:f>'Eurostat CPI data 2'!$F$11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2'!$F$12:$F$241</c:f>
              <c:numCache>
                <c:formatCode>0.00</c:formatCode>
                <c:ptCount val="230"/>
                <c:pt idx="0">
                  <c:v>100</c:v>
                </c:pt>
                <c:pt idx="1">
                  <c:v>100.53022269353129</c:v>
                </c:pt>
                <c:pt idx="2">
                  <c:v>100.63626723223756</c:v>
                </c:pt>
                <c:pt idx="3">
                  <c:v>100.74231177094379</c:v>
                </c:pt>
                <c:pt idx="4">
                  <c:v>101.06044538706256</c:v>
                </c:pt>
                <c:pt idx="5">
                  <c:v>101.16648992576881</c:v>
                </c:pt>
                <c:pt idx="6">
                  <c:v>101.37857900318133</c:v>
                </c:pt>
                <c:pt idx="7">
                  <c:v>101.37857900318133</c:v>
                </c:pt>
                <c:pt idx="8">
                  <c:v>101.48462354188761</c:v>
                </c:pt>
                <c:pt idx="9">
                  <c:v>101.48462354188761</c:v>
                </c:pt>
                <c:pt idx="10">
                  <c:v>101.59066808059384</c:v>
                </c:pt>
                <c:pt idx="11">
                  <c:v>101.59066808059384</c:v>
                </c:pt>
                <c:pt idx="12">
                  <c:v>101.59066808059384</c:v>
                </c:pt>
                <c:pt idx="13">
                  <c:v>101.80275715800637</c:v>
                </c:pt>
                <c:pt idx="14">
                  <c:v>102.01484623541887</c:v>
                </c:pt>
                <c:pt idx="15">
                  <c:v>102.01484623541887</c:v>
                </c:pt>
                <c:pt idx="16">
                  <c:v>102.01484623541887</c:v>
                </c:pt>
                <c:pt idx="17">
                  <c:v>102.12089077412514</c:v>
                </c:pt>
                <c:pt idx="18">
                  <c:v>102.2269353128314</c:v>
                </c:pt>
                <c:pt idx="19">
                  <c:v>102.33297985153764</c:v>
                </c:pt>
                <c:pt idx="20">
                  <c:v>102.4390243902439</c:v>
                </c:pt>
                <c:pt idx="21">
                  <c:v>102.4390243902439</c:v>
                </c:pt>
                <c:pt idx="22">
                  <c:v>102.54506892895017</c:v>
                </c:pt>
                <c:pt idx="23">
                  <c:v>102.6511134676564</c:v>
                </c:pt>
                <c:pt idx="24">
                  <c:v>102.75715800636269</c:v>
                </c:pt>
                <c:pt idx="25">
                  <c:v>102.75715800636269</c:v>
                </c:pt>
                <c:pt idx="26">
                  <c:v>102.96924708377517</c:v>
                </c:pt>
                <c:pt idx="27">
                  <c:v>103.49946977730646</c:v>
                </c:pt>
                <c:pt idx="28">
                  <c:v>103.49946977730646</c:v>
                </c:pt>
                <c:pt idx="29">
                  <c:v>103.71155885471899</c:v>
                </c:pt>
                <c:pt idx="30">
                  <c:v>103.92364793213149</c:v>
                </c:pt>
                <c:pt idx="31">
                  <c:v>104.02969247083776</c:v>
                </c:pt>
                <c:pt idx="32">
                  <c:v>104.02969247083776</c:v>
                </c:pt>
                <c:pt idx="33">
                  <c:v>104.24178154825026</c:v>
                </c:pt>
                <c:pt idx="34">
                  <c:v>104.45387062566279</c:v>
                </c:pt>
                <c:pt idx="35">
                  <c:v>104.24178154825026</c:v>
                </c:pt>
                <c:pt idx="36">
                  <c:v>104.13573700954402</c:v>
                </c:pt>
                <c:pt idx="37">
                  <c:v>104.24178154825026</c:v>
                </c:pt>
                <c:pt idx="38">
                  <c:v>104.13573700954402</c:v>
                </c:pt>
                <c:pt idx="39">
                  <c:v>104.13573700954402</c:v>
                </c:pt>
                <c:pt idx="40">
                  <c:v>104.24178154825026</c:v>
                </c:pt>
                <c:pt idx="41">
                  <c:v>104.02969247083776</c:v>
                </c:pt>
                <c:pt idx="42">
                  <c:v>104.13573700954402</c:v>
                </c:pt>
                <c:pt idx="43">
                  <c:v>104.02969247083776</c:v>
                </c:pt>
                <c:pt idx="44">
                  <c:v>103.81760339342524</c:v>
                </c:pt>
                <c:pt idx="45">
                  <c:v>103.71155885471899</c:v>
                </c:pt>
                <c:pt idx="46">
                  <c:v>103.71155885471899</c:v>
                </c:pt>
                <c:pt idx="47">
                  <c:v>103.49946977730646</c:v>
                </c:pt>
                <c:pt idx="48">
                  <c:v>103.49946977730646</c:v>
                </c:pt>
                <c:pt idx="49">
                  <c:v>103.39342523860023</c:v>
                </c:pt>
                <c:pt idx="50">
                  <c:v>103.28738069989396</c:v>
                </c:pt>
                <c:pt idx="51">
                  <c:v>103.1813361611877</c:v>
                </c:pt>
                <c:pt idx="52">
                  <c:v>103.28738069989396</c:v>
                </c:pt>
                <c:pt idx="53">
                  <c:v>103.28738069989396</c:v>
                </c:pt>
                <c:pt idx="54">
                  <c:v>103.28738069989396</c:v>
                </c:pt>
                <c:pt idx="55">
                  <c:v>103.28738069989396</c:v>
                </c:pt>
                <c:pt idx="56">
                  <c:v>103.28738069989396</c:v>
                </c:pt>
                <c:pt idx="57">
                  <c:v>103.1813361611877</c:v>
                </c:pt>
                <c:pt idx="58">
                  <c:v>103.07529162248146</c:v>
                </c:pt>
                <c:pt idx="59">
                  <c:v>103.28738069989396</c:v>
                </c:pt>
                <c:pt idx="60">
                  <c:v>103.1813361611877</c:v>
                </c:pt>
                <c:pt idx="61">
                  <c:v>103.60551431601273</c:v>
                </c:pt>
                <c:pt idx="62">
                  <c:v>103.92364793213149</c:v>
                </c:pt>
                <c:pt idx="63">
                  <c:v>103.81760339342524</c:v>
                </c:pt>
                <c:pt idx="64">
                  <c:v>104.13573700954402</c:v>
                </c:pt>
                <c:pt idx="65">
                  <c:v>104.24178154825026</c:v>
                </c:pt>
                <c:pt idx="66">
                  <c:v>104.55991516436902</c:v>
                </c:pt>
                <c:pt idx="67">
                  <c:v>104.6659597030753</c:v>
                </c:pt>
                <c:pt idx="68">
                  <c:v>104.6659597030753</c:v>
                </c:pt>
                <c:pt idx="69">
                  <c:v>104.6659597030753</c:v>
                </c:pt>
                <c:pt idx="70">
                  <c:v>104.8780487804878</c:v>
                </c:pt>
                <c:pt idx="71">
                  <c:v>104.8780487804878</c:v>
                </c:pt>
                <c:pt idx="72">
                  <c:v>104.98409331919407</c:v>
                </c:pt>
                <c:pt idx="73">
                  <c:v>104.77200424178154</c:v>
                </c:pt>
                <c:pt idx="74">
                  <c:v>104.8780487804878</c:v>
                </c:pt>
                <c:pt idx="75">
                  <c:v>104.98409331919407</c:v>
                </c:pt>
                <c:pt idx="76">
                  <c:v>105.09013785790032</c:v>
                </c:pt>
                <c:pt idx="77">
                  <c:v>105.30222693531283</c:v>
                </c:pt>
                <c:pt idx="78">
                  <c:v>105.4082714740191</c:v>
                </c:pt>
                <c:pt idx="79">
                  <c:v>105.30222693531283</c:v>
                </c:pt>
                <c:pt idx="80">
                  <c:v>105.51431601272535</c:v>
                </c:pt>
                <c:pt idx="81">
                  <c:v>105.30222693531283</c:v>
                </c:pt>
                <c:pt idx="82">
                  <c:v>105.19618239660657</c:v>
                </c:pt>
                <c:pt idx="83">
                  <c:v>105.09013785790032</c:v>
                </c:pt>
                <c:pt idx="84">
                  <c:v>105.19618239660657</c:v>
                </c:pt>
                <c:pt idx="85">
                  <c:v>105.30222693531283</c:v>
                </c:pt>
                <c:pt idx="86">
                  <c:v>105.30222693531283</c:v>
                </c:pt>
                <c:pt idx="87">
                  <c:v>105.19618239660657</c:v>
                </c:pt>
                <c:pt idx="88">
                  <c:v>105.4082714740191</c:v>
                </c:pt>
                <c:pt idx="89">
                  <c:v>105.30222693531283</c:v>
                </c:pt>
                <c:pt idx="90">
                  <c:v>105.4082714740191</c:v>
                </c:pt>
                <c:pt idx="91">
                  <c:v>105.4082714740191</c:v>
                </c:pt>
                <c:pt idx="92">
                  <c:v>105.4082714740191</c:v>
                </c:pt>
                <c:pt idx="93">
                  <c:v>105.4082714740191</c:v>
                </c:pt>
                <c:pt idx="94">
                  <c:v>105.51431601272535</c:v>
                </c:pt>
                <c:pt idx="95">
                  <c:v>105.4082714740191</c:v>
                </c:pt>
                <c:pt idx="96">
                  <c:v>105.4082714740191</c:v>
                </c:pt>
                <c:pt idx="97">
                  <c:v>105.6203605514316</c:v>
                </c:pt>
                <c:pt idx="98">
                  <c:v>105.72640509013786</c:v>
                </c:pt>
                <c:pt idx="99">
                  <c:v>105.51431601272535</c:v>
                </c:pt>
                <c:pt idx="100">
                  <c:v>105.8324496288441</c:v>
                </c:pt>
                <c:pt idx="101">
                  <c:v>105.72640509013786</c:v>
                </c:pt>
                <c:pt idx="102">
                  <c:v>106.15058324496287</c:v>
                </c:pt>
                <c:pt idx="103">
                  <c:v>106.25662778366916</c:v>
                </c:pt>
                <c:pt idx="104">
                  <c:v>106.3626723223754</c:v>
                </c:pt>
                <c:pt idx="105">
                  <c:v>106.25662778366916</c:v>
                </c:pt>
                <c:pt idx="106">
                  <c:v>106.15058324496287</c:v>
                </c:pt>
                <c:pt idx="107">
                  <c:v>105.93849416755039</c:v>
                </c:pt>
                <c:pt idx="108">
                  <c:v>106.25662778366916</c:v>
                </c:pt>
                <c:pt idx="109">
                  <c:v>106.15058324496287</c:v>
                </c:pt>
                <c:pt idx="110">
                  <c:v>105.8324496288441</c:v>
                </c:pt>
                <c:pt idx="111">
                  <c:v>105.93849416755039</c:v>
                </c:pt>
                <c:pt idx="112">
                  <c:v>105.8324496288441</c:v>
                </c:pt>
                <c:pt idx="113">
                  <c:v>105.93849416755039</c:v>
                </c:pt>
                <c:pt idx="114">
                  <c:v>105.8324496288441</c:v>
                </c:pt>
                <c:pt idx="115">
                  <c:v>106.15058324496287</c:v>
                </c:pt>
                <c:pt idx="116">
                  <c:v>106.15058324496287</c:v>
                </c:pt>
                <c:pt idx="117">
                  <c:v>106.15058324496287</c:v>
                </c:pt>
                <c:pt idx="118">
                  <c:v>106.3626723223754</c:v>
                </c:pt>
                <c:pt idx="119">
                  <c:v>105.93849416755039</c:v>
                </c:pt>
                <c:pt idx="120">
                  <c:v>105.8324496288441</c:v>
                </c:pt>
                <c:pt idx="121">
                  <c:v>105.6203605514316</c:v>
                </c:pt>
                <c:pt idx="122">
                  <c:v>106.15058324496287</c:v>
                </c:pt>
                <c:pt idx="123">
                  <c:v>106.15058324496287</c:v>
                </c:pt>
                <c:pt idx="124">
                  <c:v>106.3626723223754</c:v>
                </c:pt>
                <c:pt idx="125">
                  <c:v>106.57476139978792</c:v>
                </c:pt>
                <c:pt idx="126">
                  <c:v>106.99893955461295</c:v>
                </c:pt>
                <c:pt idx="127">
                  <c:v>107.52916224814425</c:v>
                </c:pt>
                <c:pt idx="128">
                  <c:v>107.847295864263</c:v>
                </c:pt>
                <c:pt idx="129">
                  <c:v>107.95334040296925</c:v>
                </c:pt>
                <c:pt idx="130">
                  <c:v>108.271474019088</c:v>
                </c:pt>
                <c:pt idx="131">
                  <c:v>108.16542948038177</c:v>
                </c:pt>
                <c:pt idx="132">
                  <c:v>108.5896076352068</c:v>
                </c:pt>
                <c:pt idx="133">
                  <c:v>108.5896076352068</c:v>
                </c:pt>
                <c:pt idx="134">
                  <c:v>108.8016967126193</c:v>
                </c:pt>
                <c:pt idx="135">
                  <c:v>108.69565217391303</c:v>
                </c:pt>
                <c:pt idx="136">
                  <c:v>109.0137857900318</c:v>
                </c:pt>
                <c:pt idx="137">
                  <c:v>109.43796394485685</c:v>
                </c:pt>
                <c:pt idx="138">
                  <c:v>109.43796394485685</c:v>
                </c:pt>
                <c:pt idx="139">
                  <c:v>109.43796394485685</c:v>
                </c:pt>
                <c:pt idx="140">
                  <c:v>109.75609756097562</c:v>
                </c:pt>
                <c:pt idx="141">
                  <c:v>109.96818663838812</c:v>
                </c:pt>
                <c:pt idx="142">
                  <c:v>110.49840933191942</c:v>
                </c:pt>
                <c:pt idx="143">
                  <c:v>110.39236479321315</c:v>
                </c:pt>
                <c:pt idx="144">
                  <c:v>111.0286320254507</c:v>
                </c:pt>
                <c:pt idx="145">
                  <c:v>111.66489925768823</c:v>
                </c:pt>
                <c:pt idx="146">
                  <c:v>112.19512195121952</c:v>
                </c:pt>
                <c:pt idx="147">
                  <c:v>113.04347826086956</c:v>
                </c:pt>
                <c:pt idx="148">
                  <c:v>112.93743372216332</c:v>
                </c:pt>
                <c:pt idx="149">
                  <c:v>113.99787910922588</c:v>
                </c:pt>
                <c:pt idx="150">
                  <c:v>114.42205726405091</c:v>
                </c:pt>
                <c:pt idx="151">
                  <c:v>114.52810180275716</c:v>
                </c:pt>
                <c:pt idx="152">
                  <c:v>114.52810180275716</c:v>
                </c:pt>
                <c:pt idx="153">
                  <c:v>114.52810180275716</c:v>
                </c:pt>
                <c:pt idx="154">
                  <c:v>114.63414634146341</c:v>
                </c:pt>
                <c:pt idx="155">
                  <c:v>114.74019088016966</c:v>
                </c:pt>
                <c:pt idx="156">
                  <c:v>115.37645811240722</c:v>
                </c:pt>
                <c:pt idx="157">
                  <c:v>114.84623541887593</c:v>
                </c:pt>
                <c:pt idx="158">
                  <c:v>115.05832449628845</c:v>
                </c:pt>
                <c:pt idx="159">
                  <c:v>114.95227995758219</c:v>
                </c:pt>
                <c:pt idx="160">
                  <c:v>115.58854718981972</c:v>
                </c:pt>
                <c:pt idx="161">
                  <c:v>116.11876988335101</c:v>
                </c:pt>
                <c:pt idx="162">
                  <c:v>115.48250265111348</c:v>
                </c:pt>
                <c:pt idx="163">
                  <c:v>116.01272534464475</c:v>
                </c:pt>
                <c:pt idx="164">
                  <c:v>116.11876988335101</c:v>
                </c:pt>
                <c:pt idx="165">
                  <c:v>116.01272534464475</c:v>
                </c:pt>
                <c:pt idx="166">
                  <c:v>116.22481442205725</c:v>
                </c:pt>
                <c:pt idx="167">
                  <c:v>116.54294803817604</c:v>
                </c:pt>
                <c:pt idx="168">
                  <c:v>116.86108165429481</c:v>
                </c:pt>
                <c:pt idx="169">
                  <c:v>116.43690349946978</c:v>
                </c:pt>
                <c:pt idx="170">
                  <c:v>116.86108165429481</c:v>
                </c:pt>
                <c:pt idx="171">
                  <c:v>117.07317073170734</c:v>
                </c:pt>
                <c:pt idx="172">
                  <c:v>116.33085896076352</c:v>
                </c:pt>
                <c:pt idx="173">
                  <c:v>117.07317073170734</c:v>
                </c:pt>
                <c:pt idx="174">
                  <c:v>117.17921527041358</c:v>
                </c:pt>
                <c:pt idx="175">
                  <c:v>117.07317073170734</c:v>
                </c:pt>
                <c:pt idx="176">
                  <c:v>117.39130434782609</c:v>
                </c:pt>
                <c:pt idx="177">
                  <c:v>117.17921527041358</c:v>
                </c:pt>
                <c:pt idx="178">
                  <c:v>116.75503711558855</c:v>
                </c:pt>
                <c:pt idx="179">
                  <c:v>117.07317073170734</c:v>
                </c:pt>
                <c:pt idx="180">
                  <c:v>117.81548250265111</c:v>
                </c:pt>
                <c:pt idx="181">
                  <c:v>117.92152704135736</c:v>
                </c:pt>
                <c:pt idx="182">
                  <c:v>119.08801696712618</c:v>
                </c:pt>
                <c:pt idx="183">
                  <c:v>119.30010604453871</c:v>
                </c:pt>
                <c:pt idx="184">
                  <c:v>119.51219512195124</c:v>
                </c:pt>
                <c:pt idx="185">
                  <c:v>119.72428419936374</c:v>
                </c:pt>
                <c:pt idx="186">
                  <c:v>120.46659597030754</c:v>
                </c:pt>
                <c:pt idx="187">
                  <c:v>120.57264050901379</c:v>
                </c:pt>
                <c:pt idx="188">
                  <c:v>120.78472958642629</c:v>
                </c:pt>
                <c:pt idx="189">
                  <c:v>121.10286320254508</c:v>
                </c:pt>
                <c:pt idx="190">
                  <c:v>120.99681866383879</c:v>
                </c:pt>
                <c:pt idx="191">
                  <c:v>121.20890774125132</c:v>
                </c:pt>
                <c:pt idx="192">
                  <c:v>121.95121951219512</c:v>
                </c:pt>
                <c:pt idx="193">
                  <c:v>121.63308589607635</c:v>
                </c:pt>
                <c:pt idx="194">
                  <c:v>122.69353128313894</c:v>
                </c:pt>
                <c:pt idx="195">
                  <c:v>122.48144220572641</c:v>
                </c:pt>
                <c:pt idx="196">
                  <c:v>122.48144220572641</c:v>
                </c:pt>
                <c:pt idx="197">
                  <c:v>123.32979851537647</c:v>
                </c:pt>
                <c:pt idx="198">
                  <c:v>123.0116648992577</c:v>
                </c:pt>
                <c:pt idx="199">
                  <c:v>123.11770943796394</c:v>
                </c:pt>
                <c:pt idx="200">
                  <c:v>123.32979851537647</c:v>
                </c:pt>
                <c:pt idx="201">
                  <c:v>123.43584305408272</c:v>
                </c:pt>
                <c:pt idx="202">
                  <c:v>123.64793213149522</c:v>
                </c:pt>
                <c:pt idx="203">
                  <c:v>123.54188759278897</c:v>
                </c:pt>
                <c:pt idx="204">
                  <c:v>124.49628844114528</c:v>
                </c:pt>
                <c:pt idx="205">
                  <c:v>124.28419936373278</c:v>
                </c:pt>
                <c:pt idx="206">
                  <c:v>124.39024390243902</c:v>
                </c:pt>
                <c:pt idx="207">
                  <c:v>125.02651113467658</c:v>
                </c:pt>
                <c:pt idx="208">
                  <c:v>124.1781548250265</c:v>
                </c:pt>
                <c:pt idx="209">
                  <c:v>125.66277836691411</c:v>
                </c:pt>
                <c:pt idx="210">
                  <c:v>125.45068928950158</c:v>
                </c:pt>
                <c:pt idx="211">
                  <c:v>125.45068928950158</c:v>
                </c:pt>
                <c:pt idx="212">
                  <c:v>125.23860021208908</c:v>
                </c:pt>
                <c:pt idx="213">
                  <c:v>125.66277836691411</c:v>
                </c:pt>
                <c:pt idx="214">
                  <c:v>125.13255567338281</c:v>
                </c:pt>
                <c:pt idx="215">
                  <c:v>125.02651113467658</c:v>
                </c:pt>
                <c:pt idx="216">
                  <c:v>126.29904559915164</c:v>
                </c:pt>
                <c:pt idx="217">
                  <c:v>125.76882290562035</c:v>
                </c:pt>
                <c:pt idx="218">
                  <c:v>126.1930010604454</c:v>
                </c:pt>
                <c:pt idx="219">
                  <c:v>125.76882290562035</c:v>
                </c:pt>
                <c:pt idx="220">
                  <c:v>126.61717921527043</c:v>
                </c:pt>
                <c:pt idx="221">
                  <c:v>126.9353128313892</c:v>
                </c:pt>
                <c:pt idx="222">
                  <c:v>127.25344644750795</c:v>
                </c:pt>
                <c:pt idx="223">
                  <c:v>127.57158006362673</c:v>
                </c:pt>
                <c:pt idx="224">
                  <c:v>127.88971367974548</c:v>
                </c:pt>
                <c:pt idx="225">
                  <c:v>127.46553552492048</c:v>
                </c:pt>
                <c:pt idx="226">
                  <c:v>127.35949098621421</c:v>
                </c:pt>
                <c:pt idx="227">
                  <c:v>126.72322375397667</c:v>
                </c:pt>
                <c:pt idx="228">
                  <c:v>127.46553552492048</c:v>
                </c:pt>
                <c:pt idx="229">
                  <c:v>127.04135737009543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DB-4241-BF4B-112B5EB6E5C6}"/>
            </c:ext>
          </c:extLst>
        </c:ser>
        <c:ser>
          <c:idx val="3"/>
          <c:order val="3"/>
          <c:tx>
            <c:strRef>
              <c:f>'Eurostat CPI data 2'!$G$11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2'!$G$12:$G$241</c:f>
              <c:numCache>
                <c:formatCode>0.00</c:formatCode>
                <c:ptCount val="230"/>
                <c:pt idx="0">
                  <c:v>100</c:v>
                </c:pt>
                <c:pt idx="1">
                  <c:v>101.47255689424364</c:v>
                </c:pt>
                <c:pt idx="2">
                  <c:v>102.94511378848729</c:v>
                </c:pt>
                <c:pt idx="3">
                  <c:v>104.1499330655957</c:v>
                </c:pt>
                <c:pt idx="4">
                  <c:v>105.08701472556893</c:v>
                </c:pt>
                <c:pt idx="5">
                  <c:v>106.02409638554218</c:v>
                </c:pt>
                <c:pt idx="6">
                  <c:v>106.42570281124497</c:v>
                </c:pt>
                <c:pt idx="7">
                  <c:v>106.69344042838019</c:v>
                </c:pt>
                <c:pt idx="8">
                  <c:v>106.82730923694778</c:v>
                </c:pt>
                <c:pt idx="9">
                  <c:v>107.36278447121821</c:v>
                </c:pt>
                <c:pt idx="10">
                  <c:v>107.63052208835342</c:v>
                </c:pt>
                <c:pt idx="11">
                  <c:v>107.764390896921</c:v>
                </c:pt>
                <c:pt idx="12">
                  <c:v>107.89825970548861</c:v>
                </c:pt>
                <c:pt idx="13">
                  <c:v>108.03212851405621</c:v>
                </c:pt>
                <c:pt idx="14">
                  <c:v>108.29986613119145</c:v>
                </c:pt>
                <c:pt idx="15">
                  <c:v>108.29986613119145</c:v>
                </c:pt>
                <c:pt idx="16">
                  <c:v>108.43373493975903</c:v>
                </c:pt>
                <c:pt idx="17">
                  <c:v>108.83534136546184</c:v>
                </c:pt>
                <c:pt idx="18">
                  <c:v>108.83534136546184</c:v>
                </c:pt>
                <c:pt idx="19">
                  <c:v>108.96921017402946</c:v>
                </c:pt>
                <c:pt idx="20">
                  <c:v>108.96921017402946</c:v>
                </c:pt>
                <c:pt idx="21">
                  <c:v>109.37081659973227</c:v>
                </c:pt>
                <c:pt idx="22">
                  <c:v>110.17402945113788</c:v>
                </c:pt>
                <c:pt idx="23">
                  <c:v>110.57563587684069</c:v>
                </c:pt>
                <c:pt idx="24">
                  <c:v>110.70950468540831</c:v>
                </c:pt>
                <c:pt idx="25">
                  <c:v>111.37884872824633</c:v>
                </c:pt>
                <c:pt idx="26">
                  <c:v>111.78045515394912</c:v>
                </c:pt>
                <c:pt idx="27">
                  <c:v>112.31593038821954</c:v>
                </c:pt>
                <c:pt idx="28">
                  <c:v>112.71753681392237</c:v>
                </c:pt>
                <c:pt idx="29">
                  <c:v>113.11914323962515</c:v>
                </c:pt>
                <c:pt idx="30">
                  <c:v>113.38688085676037</c:v>
                </c:pt>
                <c:pt idx="31">
                  <c:v>113.6546184738956</c:v>
                </c:pt>
                <c:pt idx="32">
                  <c:v>113.92235609103079</c:v>
                </c:pt>
                <c:pt idx="33">
                  <c:v>114.19009370816599</c:v>
                </c:pt>
                <c:pt idx="34">
                  <c:v>114.19009370816599</c:v>
                </c:pt>
                <c:pt idx="35">
                  <c:v>114.45783132530121</c:v>
                </c:pt>
                <c:pt idx="36">
                  <c:v>114.59170013386878</c:v>
                </c:pt>
                <c:pt idx="37">
                  <c:v>114.72556894243641</c:v>
                </c:pt>
                <c:pt idx="38">
                  <c:v>115.12717536813921</c:v>
                </c:pt>
                <c:pt idx="39">
                  <c:v>115.39491298527442</c:v>
                </c:pt>
                <c:pt idx="40">
                  <c:v>115.52878179384203</c:v>
                </c:pt>
                <c:pt idx="41">
                  <c:v>115.66265060240963</c:v>
                </c:pt>
                <c:pt idx="42">
                  <c:v>115.66265060240963</c:v>
                </c:pt>
                <c:pt idx="43">
                  <c:v>115.79651941097724</c:v>
                </c:pt>
                <c:pt idx="44">
                  <c:v>115.93038821954484</c:v>
                </c:pt>
                <c:pt idx="45">
                  <c:v>116.19812583668005</c:v>
                </c:pt>
                <c:pt idx="46">
                  <c:v>116.19812583668005</c:v>
                </c:pt>
                <c:pt idx="47">
                  <c:v>116.33199464524766</c:v>
                </c:pt>
                <c:pt idx="48">
                  <c:v>116.46586345381526</c:v>
                </c:pt>
                <c:pt idx="49">
                  <c:v>116.46586345381526</c:v>
                </c:pt>
                <c:pt idx="50">
                  <c:v>116.46586345381526</c:v>
                </c:pt>
                <c:pt idx="51">
                  <c:v>116.59973226238284</c:v>
                </c:pt>
                <c:pt idx="52">
                  <c:v>116.73360107095047</c:v>
                </c:pt>
                <c:pt idx="53">
                  <c:v>117.13520749665327</c:v>
                </c:pt>
                <c:pt idx="54">
                  <c:v>117.13520749665327</c:v>
                </c:pt>
                <c:pt idx="55">
                  <c:v>117.26907630522088</c:v>
                </c:pt>
                <c:pt idx="56">
                  <c:v>117.40294511378848</c:v>
                </c:pt>
                <c:pt idx="57">
                  <c:v>117.67068273092369</c:v>
                </c:pt>
                <c:pt idx="58">
                  <c:v>117.67068273092369</c:v>
                </c:pt>
                <c:pt idx="59">
                  <c:v>117.93842034805888</c:v>
                </c:pt>
                <c:pt idx="60">
                  <c:v>117.93842034805888</c:v>
                </c:pt>
                <c:pt idx="61">
                  <c:v>118.20615796519409</c:v>
                </c:pt>
                <c:pt idx="62">
                  <c:v>118.74163319946452</c:v>
                </c:pt>
                <c:pt idx="63">
                  <c:v>119.27710843373494</c:v>
                </c:pt>
                <c:pt idx="64">
                  <c:v>119.54484605087015</c:v>
                </c:pt>
                <c:pt idx="65">
                  <c:v>120.08032128514057</c:v>
                </c:pt>
                <c:pt idx="66">
                  <c:v>120.08032128514057</c:v>
                </c:pt>
                <c:pt idx="67">
                  <c:v>120.61579651941096</c:v>
                </c:pt>
                <c:pt idx="68">
                  <c:v>120.61579651941096</c:v>
                </c:pt>
                <c:pt idx="69">
                  <c:v>120.88353413654617</c:v>
                </c:pt>
                <c:pt idx="70">
                  <c:v>121.01740294511379</c:v>
                </c:pt>
                <c:pt idx="71">
                  <c:v>121.01740294511379</c:v>
                </c:pt>
                <c:pt idx="72">
                  <c:v>121.4190093708166</c:v>
                </c:pt>
                <c:pt idx="73">
                  <c:v>121.954484605087</c:v>
                </c:pt>
                <c:pt idx="74">
                  <c:v>122.22222222222221</c:v>
                </c:pt>
                <c:pt idx="75">
                  <c:v>122.48995983935743</c:v>
                </c:pt>
                <c:pt idx="76">
                  <c:v>122.75769745649264</c:v>
                </c:pt>
                <c:pt idx="77">
                  <c:v>123.42704149933066</c:v>
                </c:pt>
                <c:pt idx="78">
                  <c:v>123.42704149933066</c:v>
                </c:pt>
                <c:pt idx="79">
                  <c:v>123.96251673360106</c:v>
                </c:pt>
                <c:pt idx="80">
                  <c:v>124.09638554216866</c:v>
                </c:pt>
                <c:pt idx="81">
                  <c:v>124.49799196787149</c:v>
                </c:pt>
                <c:pt idx="82">
                  <c:v>124.7657295850067</c:v>
                </c:pt>
                <c:pt idx="83">
                  <c:v>124.49799196787149</c:v>
                </c:pt>
                <c:pt idx="84">
                  <c:v>124.89959839357429</c:v>
                </c:pt>
                <c:pt idx="85">
                  <c:v>125.97054886211512</c:v>
                </c:pt>
                <c:pt idx="86">
                  <c:v>125.97054886211512</c:v>
                </c:pt>
                <c:pt idx="87">
                  <c:v>126.77376171352076</c:v>
                </c:pt>
                <c:pt idx="88">
                  <c:v>128.11244979919678</c:v>
                </c:pt>
                <c:pt idx="89">
                  <c:v>128.24631860776438</c:v>
                </c:pt>
                <c:pt idx="90">
                  <c:v>128.9156626506024</c:v>
                </c:pt>
                <c:pt idx="91">
                  <c:v>129.45113788487282</c:v>
                </c:pt>
                <c:pt idx="92">
                  <c:v>129.45113788487282</c:v>
                </c:pt>
                <c:pt idx="93">
                  <c:v>130.38821954484604</c:v>
                </c:pt>
                <c:pt idx="94">
                  <c:v>130.78982597054886</c:v>
                </c:pt>
                <c:pt idx="95">
                  <c:v>130.92369477911646</c:v>
                </c:pt>
                <c:pt idx="96">
                  <c:v>131.05756358768409</c:v>
                </c:pt>
                <c:pt idx="97">
                  <c:v>131.32530120481925</c:v>
                </c:pt>
                <c:pt idx="98">
                  <c:v>131.86077643908968</c:v>
                </c:pt>
                <c:pt idx="99">
                  <c:v>131.86077643908968</c:v>
                </c:pt>
                <c:pt idx="100">
                  <c:v>132.2623828647925</c:v>
                </c:pt>
                <c:pt idx="101">
                  <c:v>132.3962516733601</c:v>
                </c:pt>
                <c:pt idx="102">
                  <c:v>132.79785809906292</c:v>
                </c:pt>
                <c:pt idx="103">
                  <c:v>132.79785809906292</c:v>
                </c:pt>
                <c:pt idx="104">
                  <c:v>133.33333333333331</c:v>
                </c:pt>
                <c:pt idx="105">
                  <c:v>133.46720214190094</c:v>
                </c:pt>
                <c:pt idx="106">
                  <c:v>133.46720214190094</c:v>
                </c:pt>
                <c:pt idx="107">
                  <c:v>133.60107095046854</c:v>
                </c:pt>
                <c:pt idx="108">
                  <c:v>133.60107095046854</c:v>
                </c:pt>
                <c:pt idx="109">
                  <c:v>133.46720214190094</c:v>
                </c:pt>
                <c:pt idx="110">
                  <c:v>133.86880856760374</c:v>
                </c:pt>
                <c:pt idx="111">
                  <c:v>133.86880856760374</c:v>
                </c:pt>
                <c:pt idx="112">
                  <c:v>133.86880856760374</c:v>
                </c:pt>
                <c:pt idx="113">
                  <c:v>133.86880856760374</c:v>
                </c:pt>
                <c:pt idx="114">
                  <c:v>133.86880856760374</c:v>
                </c:pt>
                <c:pt idx="115">
                  <c:v>133.86880856760374</c:v>
                </c:pt>
                <c:pt idx="116">
                  <c:v>133.86880856760374</c:v>
                </c:pt>
                <c:pt idx="117">
                  <c:v>134.00267737617133</c:v>
                </c:pt>
                <c:pt idx="118">
                  <c:v>134.00267737617133</c:v>
                </c:pt>
                <c:pt idx="119">
                  <c:v>134.53815261044176</c:v>
                </c:pt>
                <c:pt idx="120">
                  <c:v>134.67202141900935</c:v>
                </c:pt>
                <c:pt idx="121">
                  <c:v>134.67202141900935</c:v>
                </c:pt>
                <c:pt idx="122">
                  <c:v>134.40428380187416</c:v>
                </c:pt>
                <c:pt idx="123">
                  <c:v>134.67202141900935</c:v>
                </c:pt>
                <c:pt idx="124">
                  <c:v>134.80589022757695</c:v>
                </c:pt>
                <c:pt idx="125">
                  <c:v>134.53815261044176</c:v>
                </c:pt>
                <c:pt idx="126">
                  <c:v>135.07362784471218</c:v>
                </c:pt>
                <c:pt idx="127">
                  <c:v>134.67202141900935</c:v>
                </c:pt>
                <c:pt idx="128">
                  <c:v>135.20749665327978</c:v>
                </c:pt>
                <c:pt idx="129">
                  <c:v>134.80589022757695</c:v>
                </c:pt>
                <c:pt idx="130">
                  <c:v>134.80589022757695</c:v>
                </c:pt>
                <c:pt idx="131">
                  <c:v>135.475234270415</c:v>
                </c:pt>
                <c:pt idx="132">
                  <c:v>135.6091030789826</c:v>
                </c:pt>
                <c:pt idx="133">
                  <c:v>135.7429718875502</c:v>
                </c:pt>
                <c:pt idx="134">
                  <c:v>135.6091030789826</c:v>
                </c:pt>
                <c:pt idx="135">
                  <c:v>136.14457831325302</c:v>
                </c:pt>
                <c:pt idx="136">
                  <c:v>136.41231593038822</c:v>
                </c:pt>
                <c:pt idx="137">
                  <c:v>136.27844712182059</c:v>
                </c:pt>
                <c:pt idx="138">
                  <c:v>136.68005354752341</c:v>
                </c:pt>
                <c:pt idx="139">
                  <c:v>136.54618473895582</c:v>
                </c:pt>
                <c:pt idx="140">
                  <c:v>137.08165997322624</c:v>
                </c:pt>
                <c:pt idx="141">
                  <c:v>137.34939759036143</c:v>
                </c:pt>
                <c:pt idx="142">
                  <c:v>137.75100401606426</c:v>
                </c:pt>
                <c:pt idx="143">
                  <c:v>137.61713520749666</c:v>
                </c:pt>
                <c:pt idx="144">
                  <c:v>138.55421686746988</c:v>
                </c:pt>
                <c:pt idx="145">
                  <c:v>138.28647925033465</c:v>
                </c:pt>
                <c:pt idx="146">
                  <c:v>139.49129852744312</c:v>
                </c:pt>
                <c:pt idx="147">
                  <c:v>140.16064257028111</c:v>
                </c:pt>
                <c:pt idx="148">
                  <c:v>141.09772423025436</c:v>
                </c:pt>
                <c:pt idx="149">
                  <c:v>142.03480589022757</c:v>
                </c:pt>
                <c:pt idx="150">
                  <c:v>142.570281124498</c:v>
                </c:pt>
                <c:pt idx="151">
                  <c:v>143.10575635876842</c:v>
                </c:pt>
                <c:pt idx="152">
                  <c:v>143.90896921017401</c:v>
                </c:pt>
                <c:pt idx="153">
                  <c:v>144.31057563587683</c:v>
                </c:pt>
                <c:pt idx="154">
                  <c:v>144.44444444444443</c:v>
                </c:pt>
                <c:pt idx="155">
                  <c:v>144.31057563587683</c:v>
                </c:pt>
                <c:pt idx="156">
                  <c:v>144.84605087014725</c:v>
                </c:pt>
                <c:pt idx="157">
                  <c:v>144.97991967871485</c:v>
                </c:pt>
                <c:pt idx="158">
                  <c:v>145.24765729585005</c:v>
                </c:pt>
                <c:pt idx="159">
                  <c:v>145.11378848728248</c:v>
                </c:pt>
                <c:pt idx="160">
                  <c:v>145.24765729585005</c:v>
                </c:pt>
                <c:pt idx="161">
                  <c:v>145.51539491298527</c:v>
                </c:pt>
                <c:pt idx="162">
                  <c:v>145.78313253012047</c:v>
                </c:pt>
                <c:pt idx="163">
                  <c:v>145.64926372155287</c:v>
                </c:pt>
                <c:pt idx="164">
                  <c:v>145.78313253012047</c:v>
                </c:pt>
                <c:pt idx="165">
                  <c:v>146.18473895582329</c:v>
                </c:pt>
                <c:pt idx="166">
                  <c:v>146.31860776439089</c:v>
                </c:pt>
                <c:pt idx="167">
                  <c:v>145.51539491298527</c:v>
                </c:pt>
                <c:pt idx="168">
                  <c:v>146.72021419009369</c:v>
                </c:pt>
                <c:pt idx="169">
                  <c:v>146.58634538152612</c:v>
                </c:pt>
                <c:pt idx="170">
                  <c:v>146.85408299866131</c:v>
                </c:pt>
                <c:pt idx="171">
                  <c:v>146.45247657295849</c:v>
                </c:pt>
                <c:pt idx="172">
                  <c:v>146.72021419009369</c:v>
                </c:pt>
                <c:pt idx="173">
                  <c:v>147.25568942436411</c:v>
                </c:pt>
                <c:pt idx="174">
                  <c:v>146.98795180722891</c:v>
                </c:pt>
                <c:pt idx="175">
                  <c:v>147.52342704149933</c:v>
                </c:pt>
                <c:pt idx="176">
                  <c:v>147.25568942436411</c:v>
                </c:pt>
                <c:pt idx="177">
                  <c:v>147.25568942436411</c:v>
                </c:pt>
                <c:pt idx="178">
                  <c:v>147.38955823293171</c:v>
                </c:pt>
                <c:pt idx="179">
                  <c:v>147.12182061579654</c:v>
                </c:pt>
                <c:pt idx="180">
                  <c:v>147.79116465863453</c:v>
                </c:pt>
                <c:pt idx="181">
                  <c:v>147.79116465863453</c:v>
                </c:pt>
                <c:pt idx="182">
                  <c:v>148.19277108433735</c:v>
                </c:pt>
                <c:pt idx="183">
                  <c:v>148.05890227576973</c:v>
                </c:pt>
                <c:pt idx="184">
                  <c:v>148.59437751004018</c:v>
                </c:pt>
                <c:pt idx="185">
                  <c:v>148.86211512717537</c:v>
                </c:pt>
                <c:pt idx="186">
                  <c:v>149.39759036144576</c:v>
                </c:pt>
                <c:pt idx="187">
                  <c:v>149.79919678714859</c:v>
                </c:pt>
                <c:pt idx="188">
                  <c:v>149.66532797858099</c:v>
                </c:pt>
                <c:pt idx="189">
                  <c:v>150.7362784471218</c:v>
                </c:pt>
                <c:pt idx="190">
                  <c:v>151.00401606425703</c:v>
                </c:pt>
                <c:pt idx="191">
                  <c:v>151.27175368139223</c:v>
                </c:pt>
                <c:pt idx="192">
                  <c:v>151.94109772423025</c:v>
                </c:pt>
                <c:pt idx="193">
                  <c:v>152.74431057563586</c:v>
                </c:pt>
                <c:pt idx="194">
                  <c:v>153.27978580990629</c:v>
                </c:pt>
                <c:pt idx="195">
                  <c:v>153.94912985274431</c:v>
                </c:pt>
                <c:pt idx="196">
                  <c:v>154.48460508701473</c:v>
                </c:pt>
                <c:pt idx="197">
                  <c:v>154.75234270414992</c:v>
                </c:pt>
                <c:pt idx="198">
                  <c:v>155.28781793842035</c:v>
                </c:pt>
                <c:pt idx="199">
                  <c:v>155.42168674698792</c:v>
                </c:pt>
                <c:pt idx="200">
                  <c:v>156.35876840696116</c:v>
                </c:pt>
                <c:pt idx="201">
                  <c:v>156.22489959839356</c:v>
                </c:pt>
                <c:pt idx="202">
                  <c:v>156.62650602409639</c:v>
                </c:pt>
                <c:pt idx="203">
                  <c:v>156.35876840696116</c:v>
                </c:pt>
                <c:pt idx="204">
                  <c:v>157.6974564926372</c:v>
                </c:pt>
                <c:pt idx="205">
                  <c:v>158.76840696117802</c:v>
                </c:pt>
                <c:pt idx="206">
                  <c:v>159.70548862115126</c:v>
                </c:pt>
                <c:pt idx="207">
                  <c:v>160.24096385542168</c:v>
                </c:pt>
                <c:pt idx="208">
                  <c:v>161.3119143239625</c:v>
                </c:pt>
                <c:pt idx="209">
                  <c:v>161.98125836680052</c:v>
                </c:pt>
                <c:pt idx="210">
                  <c:v>162.24899598393574</c:v>
                </c:pt>
                <c:pt idx="211">
                  <c:v>163.05220883534136</c:v>
                </c:pt>
                <c:pt idx="212">
                  <c:v>163.58768406961178</c:v>
                </c:pt>
                <c:pt idx="213">
                  <c:v>164.524765729585</c:v>
                </c:pt>
                <c:pt idx="214">
                  <c:v>164.65863453815263</c:v>
                </c:pt>
                <c:pt idx="215">
                  <c:v>164.2570281124498</c:v>
                </c:pt>
                <c:pt idx="216">
                  <c:v>164.92637215528782</c:v>
                </c:pt>
                <c:pt idx="217">
                  <c:v>165.19410977242305</c:v>
                </c:pt>
                <c:pt idx="218">
                  <c:v>165.19410977242305</c:v>
                </c:pt>
                <c:pt idx="219">
                  <c:v>165.46184738955822</c:v>
                </c:pt>
                <c:pt idx="220">
                  <c:v>165.46184738955822</c:v>
                </c:pt>
                <c:pt idx="221">
                  <c:v>165.46184738955822</c:v>
                </c:pt>
                <c:pt idx="222">
                  <c:v>165.46184738955822</c:v>
                </c:pt>
                <c:pt idx="223">
                  <c:v>165.19410977242305</c:v>
                </c:pt>
                <c:pt idx="224">
                  <c:v>166.53279785809906</c:v>
                </c:pt>
                <c:pt idx="225">
                  <c:v>166.13119143239624</c:v>
                </c:pt>
                <c:pt idx="226">
                  <c:v>166.13119143239624</c:v>
                </c:pt>
                <c:pt idx="227">
                  <c:v>165.46184738955822</c:v>
                </c:pt>
                <c:pt idx="228">
                  <c:v>165.99732262382864</c:v>
                </c:pt>
                <c:pt idx="229">
                  <c:v>166.53279785809906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0DB-4241-BF4B-112B5EB6E5C6}"/>
            </c:ext>
          </c:extLst>
        </c:ser>
        <c:ser>
          <c:idx val="4"/>
          <c:order val="4"/>
          <c:tx>
            <c:strRef>
              <c:f>'Eurostat CPI data 2'!$J$11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2'!$J$12:$J$241</c:f>
              <c:numCache>
                <c:formatCode>0.00</c:formatCode>
                <c:ptCount val="230"/>
                <c:pt idx="0">
                  <c:v>100</c:v>
                </c:pt>
                <c:pt idx="1">
                  <c:v>101.85878092939046</c:v>
                </c:pt>
                <c:pt idx="2">
                  <c:v>103.08992154496077</c:v>
                </c:pt>
                <c:pt idx="3">
                  <c:v>103.29511164755583</c:v>
                </c:pt>
                <c:pt idx="4">
                  <c:v>103.50030175015088</c:v>
                </c:pt>
                <c:pt idx="5">
                  <c:v>103.50030175015088</c:v>
                </c:pt>
                <c:pt idx="6">
                  <c:v>103.50030175015088</c:v>
                </c:pt>
                <c:pt idx="7">
                  <c:v>103.70549185274594</c:v>
                </c:pt>
                <c:pt idx="8">
                  <c:v>103.40374170187086</c:v>
                </c:pt>
                <c:pt idx="9">
                  <c:v>103.50030175015088</c:v>
                </c:pt>
                <c:pt idx="10">
                  <c:v>103.40374170187086</c:v>
                </c:pt>
                <c:pt idx="11">
                  <c:v>103.08992154496077</c:v>
                </c:pt>
                <c:pt idx="12">
                  <c:v>102.47435123717563</c:v>
                </c:pt>
                <c:pt idx="13">
                  <c:v>102.77610138805071</c:v>
                </c:pt>
                <c:pt idx="14">
                  <c:v>102.26916113458057</c:v>
                </c:pt>
                <c:pt idx="15">
                  <c:v>102.06397103198552</c:v>
                </c:pt>
                <c:pt idx="16">
                  <c:v>102.26916113458057</c:v>
                </c:pt>
                <c:pt idx="17">
                  <c:v>101.65359082679541</c:v>
                </c:pt>
                <c:pt idx="18">
                  <c:v>101.75015087507543</c:v>
                </c:pt>
                <c:pt idx="19">
                  <c:v>101.65359082679541</c:v>
                </c:pt>
                <c:pt idx="20">
                  <c:v>101.54496077248038</c:v>
                </c:pt>
                <c:pt idx="21">
                  <c:v>101.65359082679541</c:v>
                </c:pt>
                <c:pt idx="22">
                  <c:v>101.65359082679541</c:v>
                </c:pt>
                <c:pt idx="23">
                  <c:v>100.51901025950514</c:v>
                </c:pt>
                <c:pt idx="24">
                  <c:v>101.02595051297527</c:v>
                </c:pt>
                <c:pt idx="25">
                  <c:v>102.47435123717563</c:v>
                </c:pt>
                <c:pt idx="26">
                  <c:v>102.88473144236572</c:v>
                </c:pt>
                <c:pt idx="27">
                  <c:v>103.08992154496077</c:v>
                </c:pt>
                <c:pt idx="28">
                  <c:v>103.70549185274594</c:v>
                </c:pt>
                <c:pt idx="29">
                  <c:v>103.40374170187086</c:v>
                </c:pt>
                <c:pt idx="30">
                  <c:v>103.81412190706097</c:v>
                </c:pt>
                <c:pt idx="31">
                  <c:v>104.01931200965602</c:v>
                </c:pt>
                <c:pt idx="32">
                  <c:v>104.11587205793604</c:v>
                </c:pt>
                <c:pt idx="33">
                  <c:v>104.22450211225105</c:v>
                </c:pt>
                <c:pt idx="34">
                  <c:v>104.3210621605311</c:v>
                </c:pt>
                <c:pt idx="35">
                  <c:v>103.91068195534099</c:v>
                </c:pt>
                <c:pt idx="36">
                  <c:v>105.66083283041642</c:v>
                </c:pt>
                <c:pt idx="37">
                  <c:v>109.47495473747738</c:v>
                </c:pt>
                <c:pt idx="38">
                  <c:v>111.22510561255281</c:v>
                </c:pt>
                <c:pt idx="39">
                  <c:v>112.66143633071817</c:v>
                </c:pt>
                <c:pt idx="40">
                  <c:v>114.20639710319858</c:v>
                </c:pt>
                <c:pt idx="41">
                  <c:v>116.58418829209415</c:v>
                </c:pt>
                <c:pt idx="42">
                  <c:v>117.71876885938444</c:v>
                </c:pt>
                <c:pt idx="43">
                  <c:v>118.22570911285457</c:v>
                </c:pt>
                <c:pt idx="44">
                  <c:v>118.84127942063971</c:v>
                </c:pt>
                <c:pt idx="45">
                  <c:v>120.28968014484008</c:v>
                </c:pt>
                <c:pt idx="46">
                  <c:v>121.01388050694027</c:v>
                </c:pt>
                <c:pt idx="47">
                  <c:v>121.31563065781535</c:v>
                </c:pt>
                <c:pt idx="48">
                  <c:v>121.93120096560048</c:v>
                </c:pt>
                <c:pt idx="49">
                  <c:v>122.65540132770067</c:v>
                </c:pt>
                <c:pt idx="50">
                  <c:v>122.96922148461074</c:v>
                </c:pt>
                <c:pt idx="51">
                  <c:v>122.86059143029573</c:v>
                </c:pt>
                <c:pt idx="52">
                  <c:v>123.37960168980085</c:v>
                </c:pt>
                <c:pt idx="53">
                  <c:v>123.1744115872058</c:v>
                </c:pt>
                <c:pt idx="54">
                  <c:v>122.96922148461074</c:v>
                </c:pt>
                <c:pt idx="55">
                  <c:v>122.96922148461074</c:v>
                </c:pt>
                <c:pt idx="56">
                  <c:v>123.1744115872058</c:v>
                </c:pt>
                <c:pt idx="57">
                  <c:v>122.76403138201569</c:v>
                </c:pt>
                <c:pt idx="58">
                  <c:v>122.55884127942065</c:v>
                </c:pt>
                <c:pt idx="59">
                  <c:v>121.72601086300543</c:v>
                </c:pt>
                <c:pt idx="60">
                  <c:v>121.21907060953532</c:v>
                </c:pt>
                <c:pt idx="61">
                  <c:v>121.11044055522029</c:v>
                </c:pt>
                <c:pt idx="62">
                  <c:v>120.80869040434521</c:v>
                </c:pt>
                <c:pt idx="63">
                  <c:v>120.49487024743513</c:v>
                </c:pt>
                <c:pt idx="64">
                  <c:v>119.77066988533495</c:v>
                </c:pt>
                <c:pt idx="65">
                  <c:v>119.87929993964997</c:v>
                </c:pt>
                <c:pt idx="66">
                  <c:v>119.87929993964997</c:v>
                </c:pt>
                <c:pt idx="67">
                  <c:v>119.97585998793001</c:v>
                </c:pt>
                <c:pt idx="68">
                  <c:v>119.77066988533495</c:v>
                </c:pt>
                <c:pt idx="69">
                  <c:v>119.46891973445987</c:v>
                </c:pt>
                <c:pt idx="70">
                  <c:v>118.74471937235968</c:v>
                </c:pt>
                <c:pt idx="71">
                  <c:v>118.53952926976463</c:v>
                </c:pt>
                <c:pt idx="72">
                  <c:v>119.04646952323476</c:v>
                </c:pt>
                <c:pt idx="73">
                  <c:v>118.63608931804468</c:v>
                </c:pt>
                <c:pt idx="74">
                  <c:v>119.04646952323476</c:v>
                </c:pt>
                <c:pt idx="75">
                  <c:v>119.04646952323476</c:v>
                </c:pt>
                <c:pt idx="76">
                  <c:v>119.46891973445987</c:v>
                </c:pt>
                <c:pt idx="77">
                  <c:v>119.26372963186482</c:v>
                </c:pt>
                <c:pt idx="78">
                  <c:v>119.15509957754979</c:v>
                </c:pt>
                <c:pt idx="79">
                  <c:v>119.46891973445987</c:v>
                </c:pt>
                <c:pt idx="80">
                  <c:v>119.36028968014485</c:v>
                </c:pt>
                <c:pt idx="81">
                  <c:v>119.67410983705493</c:v>
                </c:pt>
                <c:pt idx="82">
                  <c:v>119.67410983705493</c:v>
                </c:pt>
                <c:pt idx="83">
                  <c:v>119.26372963186482</c:v>
                </c:pt>
                <c:pt idx="84">
                  <c:v>119.77066988533495</c:v>
                </c:pt>
                <c:pt idx="85">
                  <c:v>121.5208207604104</c:v>
                </c:pt>
                <c:pt idx="86">
                  <c:v>121.42426071213035</c:v>
                </c:pt>
                <c:pt idx="87">
                  <c:v>121.5208207604104</c:v>
                </c:pt>
                <c:pt idx="88">
                  <c:v>121.5208207604104</c:v>
                </c:pt>
                <c:pt idx="89">
                  <c:v>121.5208207604104</c:v>
                </c:pt>
                <c:pt idx="90">
                  <c:v>121.42426071213035</c:v>
                </c:pt>
                <c:pt idx="91">
                  <c:v>121.72601086300543</c:v>
                </c:pt>
                <c:pt idx="92">
                  <c:v>121.93120096560048</c:v>
                </c:pt>
                <c:pt idx="93">
                  <c:v>121.5208207604104</c:v>
                </c:pt>
                <c:pt idx="94">
                  <c:v>121.83464091732046</c:v>
                </c:pt>
                <c:pt idx="95">
                  <c:v>120.90525045262524</c:v>
                </c:pt>
                <c:pt idx="96">
                  <c:v>121.11044055522029</c:v>
                </c:pt>
                <c:pt idx="97">
                  <c:v>121.42426071213035</c:v>
                </c:pt>
                <c:pt idx="98">
                  <c:v>121.42426071213035</c:v>
                </c:pt>
                <c:pt idx="99">
                  <c:v>121.83464091732046</c:v>
                </c:pt>
                <c:pt idx="100">
                  <c:v>121.83464091732046</c:v>
                </c:pt>
                <c:pt idx="101">
                  <c:v>121.6294508147254</c:v>
                </c:pt>
                <c:pt idx="102">
                  <c:v>121.5208207604104</c:v>
                </c:pt>
                <c:pt idx="103">
                  <c:v>121.42426071213035</c:v>
                </c:pt>
                <c:pt idx="104">
                  <c:v>121.6294508147254</c:v>
                </c:pt>
                <c:pt idx="105">
                  <c:v>121.31563065781535</c:v>
                </c:pt>
                <c:pt idx="106">
                  <c:v>120.90525045262524</c:v>
                </c:pt>
                <c:pt idx="107">
                  <c:v>120.70006035003018</c:v>
                </c:pt>
                <c:pt idx="108">
                  <c:v>120.80869040434521</c:v>
                </c:pt>
                <c:pt idx="109">
                  <c:v>120.90525045262524</c:v>
                </c:pt>
                <c:pt idx="110">
                  <c:v>120.70006035003018</c:v>
                </c:pt>
                <c:pt idx="111">
                  <c:v>120.59143029571516</c:v>
                </c:pt>
                <c:pt idx="112">
                  <c:v>120.59143029571516</c:v>
                </c:pt>
                <c:pt idx="113">
                  <c:v>120.80869040434521</c:v>
                </c:pt>
                <c:pt idx="114">
                  <c:v>120.18105009052505</c:v>
                </c:pt>
                <c:pt idx="115">
                  <c:v>120.28968014484008</c:v>
                </c:pt>
                <c:pt idx="116">
                  <c:v>121.11044055522029</c:v>
                </c:pt>
                <c:pt idx="117">
                  <c:v>121.01388050694027</c:v>
                </c:pt>
                <c:pt idx="118">
                  <c:v>120.80869040434521</c:v>
                </c:pt>
                <c:pt idx="119">
                  <c:v>120.59143029571516</c:v>
                </c:pt>
                <c:pt idx="120">
                  <c:v>120.88111044055523</c:v>
                </c:pt>
                <c:pt idx="121">
                  <c:v>121.65359082679544</c:v>
                </c:pt>
                <c:pt idx="122">
                  <c:v>122.10018105009053</c:v>
                </c:pt>
                <c:pt idx="123">
                  <c:v>122.29330114665058</c:v>
                </c:pt>
                <c:pt idx="124">
                  <c:v>122.98129149064576</c:v>
                </c:pt>
                <c:pt idx="125">
                  <c:v>122.89680144840072</c:v>
                </c:pt>
                <c:pt idx="126">
                  <c:v>123.00543150271575</c:v>
                </c:pt>
                <c:pt idx="127">
                  <c:v>122.87266143633073</c:v>
                </c:pt>
                <c:pt idx="128">
                  <c:v>123.30718165359083</c:v>
                </c:pt>
                <c:pt idx="129">
                  <c:v>123.31925165962585</c:v>
                </c:pt>
                <c:pt idx="130">
                  <c:v>123.1502715751358</c:v>
                </c:pt>
                <c:pt idx="131">
                  <c:v>122.84852142426072</c:v>
                </c:pt>
                <c:pt idx="132">
                  <c:v>123.82619191309597</c:v>
                </c:pt>
                <c:pt idx="133">
                  <c:v>124.17622208811106</c:v>
                </c:pt>
                <c:pt idx="134">
                  <c:v>124.85214242607121</c:v>
                </c:pt>
                <c:pt idx="135">
                  <c:v>124.46590223295114</c:v>
                </c:pt>
                <c:pt idx="136">
                  <c:v>124.71937235968618</c:v>
                </c:pt>
                <c:pt idx="137">
                  <c:v>124.96077248038624</c:v>
                </c:pt>
                <c:pt idx="138">
                  <c:v>125.51599275799639</c:v>
                </c:pt>
                <c:pt idx="139">
                  <c:v>125.63669281834642</c:v>
                </c:pt>
                <c:pt idx="140">
                  <c:v>125.47978273989138</c:v>
                </c:pt>
                <c:pt idx="141">
                  <c:v>127.45926372963187</c:v>
                </c:pt>
                <c:pt idx="142">
                  <c:v>128.28002414001207</c:v>
                </c:pt>
                <c:pt idx="143">
                  <c:v>128.23174411587206</c:v>
                </c:pt>
                <c:pt idx="144">
                  <c:v>128.87145443572723</c:v>
                </c:pt>
                <c:pt idx="145">
                  <c:v>130.0060350030175</c:v>
                </c:pt>
                <c:pt idx="146">
                  <c:v>130.45262522631262</c:v>
                </c:pt>
                <c:pt idx="147">
                  <c:v>130.65781532890767</c:v>
                </c:pt>
                <c:pt idx="148">
                  <c:v>130.63367531683767</c:v>
                </c:pt>
                <c:pt idx="149">
                  <c:v>130.98370549185273</c:v>
                </c:pt>
                <c:pt idx="150">
                  <c:v>131.29752564876281</c:v>
                </c:pt>
                <c:pt idx="151">
                  <c:v>132.42003621001811</c:v>
                </c:pt>
                <c:pt idx="152">
                  <c:v>132.87869643934823</c:v>
                </c:pt>
                <c:pt idx="153">
                  <c:v>133.95292697646352</c:v>
                </c:pt>
                <c:pt idx="154">
                  <c:v>133.96499698249849</c:v>
                </c:pt>
                <c:pt idx="155">
                  <c:v>132.98732649366326</c:v>
                </c:pt>
                <c:pt idx="156">
                  <c:v>133.16837658418831</c:v>
                </c:pt>
                <c:pt idx="157">
                  <c:v>132.63729631864817</c:v>
                </c:pt>
                <c:pt idx="158">
                  <c:v>132.56487628243815</c:v>
                </c:pt>
                <c:pt idx="159">
                  <c:v>131.96137598068799</c:v>
                </c:pt>
                <c:pt idx="160">
                  <c:v>131.27338563669284</c:v>
                </c:pt>
                <c:pt idx="161">
                  <c:v>131.00784550392277</c:v>
                </c:pt>
                <c:pt idx="162">
                  <c:v>130.92335546167774</c:v>
                </c:pt>
                <c:pt idx="163">
                  <c:v>131.35787567893783</c:v>
                </c:pt>
                <c:pt idx="164">
                  <c:v>131.52685576342787</c:v>
                </c:pt>
                <c:pt idx="165">
                  <c:v>131.44236572118288</c:v>
                </c:pt>
                <c:pt idx="166">
                  <c:v>131.6354858177429</c:v>
                </c:pt>
                <c:pt idx="167">
                  <c:v>131.23717561858783</c:v>
                </c:pt>
                <c:pt idx="168">
                  <c:v>131.00784550392277</c:v>
                </c:pt>
                <c:pt idx="169">
                  <c:v>130.70609535304769</c:v>
                </c:pt>
                <c:pt idx="170">
                  <c:v>130.12673506336753</c:v>
                </c:pt>
                <c:pt idx="171">
                  <c:v>130.12673506336753</c:v>
                </c:pt>
                <c:pt idx="172">
                  <c:v>129.63186481593243</c:v>
                </c:pt>
                <c:pt idx="173">
                  <c:v>130.51297525648764</c:v>
                </c:pt>
                <c:pt idx="174">
                  <c:v>130.98370549185273</c:v>
                </c:pt>
                <c:pt idx="175">
                  <c:v>131.29752564876281</c:v>
                </c:pt>
                <c:pt idx="176">
                  <c:v>130.87507543753773</c:v>
                </c:pt>
                <c:pt idx="177">
                  <c:v>130.8509354254677</c:v>
                </c:pt>
                <c:pt idx="178">
                  <c:v>131.20096560048282</c:v>
                </c:pt>
                <c:pt idx="179">
                  <c:v>130.17501508750755</c:v>
                </c:pt>
                <c:pt idx="180">
                  <c:v>131.06819553409778</c:v>
                </c:pt>
                <c:pt idx="181">
                  <c:v>131.2492456246228</c:v>
                </c:pt>
                <c:pt idx="182">
                  <c:v>131.52685576342787</c:v>
                </c:pt>
                <c:pt idx="183">
                  <c:v>131.43029571514785</c:v>
                </c:pt>
                <c:pt idx="184">
                  <c:v>131.10440555220279</c:v>
                </c:pt>
                <c:pt idx="185">
                  <c:v>130.64574532287267</c:v>
                </c:pt>
                <c:pt idx="186">
                  <c:v>131.11647555823777</c:v>
                </c:pt>
                <c:pt idx="187">
                  <c:v>131.03198551599277</c:v>
                </c:pt>
                <c:pt idx="188">
                  <c:v>131.04405552202775</c:v>
                </c:pt>
                <c:pt idx="189">
                  <c:v>131.1285455642728</c:v>
                </c:pt>
                <c:pt idx="190">
                  <c:v>132.22691611345806</c:v>
                </c:pt>
                <c:pt idx="191">
                  <c:v>132.08207604103802</c:v>
                </c:pt>
                <c:pt idx="192">
                  <c:v>133.48219674109839</c:v>
                </c:pt>
                <c:pt idx="193">
                  <c:v>134.41158720579361</c:v>
                </c:pt>
                <c:pt idx="194">
                  <c:v>134.97887748943876</c:v>
                </c:pt>
                <c:pt idx="195">
                  <c:v>135.22027761013882</c:v>
                </c:pt>
                <c:pt idx="196">
                  <c:v>135.26855763427881</c:v>
                </c:pt>
                <c:pt idx="197">
                  <c:v>134.82196741098372</c:v>
                </c:pt>
                <c:pt idx="198">
                  <c:v>135.46167773083889</c:v>
                </c:pt>
                <c:pt idx="199">
                  <c:v>135.95654797827399</c:v>
                </c:pt>
                <c:pt idx="200">
                  <c:v>137.5135787567894</c:v>
                </c:pt>
                <c:pt idx="201">
                  <c:v>138.20156910078455</c:v>
                </c:pt>
                <c:pt idx="202">
                  <c:v>139.64996982498491</c:v>
                </c:pt>
                <c:pt idx="203">
                  <c:v>140.04828002414001</c:v>
                </c:pt>
                <c:pt idx="204">
                  <c:v>141.05009052504528</c:v>
                </c:pt>
                <c:pt idx="205">
                  <c:v>142.11225105612553</c:v>
                </c:pt>
                <c:pt idx="206">
                  <c:v>143.24683162341583</c:v>
                </c:pt>
                <c:pt idx="207">
                  <c:v>143.98310199155102</c:v>
                </c:pt>
                <c:pt idx="208">
                  <c:v>144.3693421846711</c:v>
                </c:pt>
                <c:pt idx="209">
                  <c:v>144.3934821967411</c:v>
                </c:pt>
                <c:pt idx="210">
                  <c:v>144.47797223898613</c:v>
                </c:pt>
                <c:pt idx="211">
                  <c:v>144.62281231140616</c:v>
                </c:pt>
                <c:pt idx="212">
                  <c:v>145.05733252866628</c:v>
                </c:pt>
                <c:pt idx="213">
                  <c:v>144.86421243210623</c:v>
                </c:pt>
                <c:pt idx="214">
                  <c:v>143.85033192516599</c:v>
                </c:pt>
                <c:pt idx="215">
                  <c:v>142.12432106216053</c:v>
                </c:pt>
                <c:pt idx="216">
                  <c:v>141.20700060350032</c:v>
                </c:pt>
                <c:pt idx="217">
                  <c:v>141.40012070006037</c:v>
                </c:pt>
                <c:pt idx="218">
                  <c:v>141.48461074230539</c:v>
                </c:pt>
                <c:pt idx="219">
                  <c:v>140.49487024743513</c:v>
                </c:pt>
                <c:pt idx="220">
                  <c:v>139.21544960772482</c:v>
                </c:pt>
                <c:pt idx="221">
                  <c:v>138.18949909474955</c:v>
                </c:pt>
                <c:pt idx="222">
                  <c:v>137.5135787567894</c:v>
                </c:pt>
                <c:pt idx="223">
                  <c:v>137.10319855159929</c:v>
                </c:pt>
                <c:pt idx="224">
                  <c:v>136.89800844900424</c:v>
                </c:pt>
                <c:pt idx="225">
                  <c:v>136.92214846107424</c:v>
                </c:pt>
                <c:pt idx="226">
                  <c:v>136.88593844296923</c:v>
                </c:pt>
                <c:pt idx="227">
                  <c:v>135.78756789378397</c:v>
                </c:pt>
                <c:pt idx="228">
                  <c:v>136.02896801448404</c:v>
                </c:pt>
                <c:pt idx="229">
                  <c:v>136.17380808690405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0DB-4241-BF4B-112B5EB6E5C6}"/>
            </c:ext>
          </c:extLst>
        </c:ser>
        <c:ser>
          <c:idx val="5"/>
          <c:order val="5"/>
          <c:tx>
            <c:strRef>
              <c:f>'Eurostat CPI data 2'!$K$11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2'!$K$12:$K$241</c:f>
              <c:numCache>
                <c:formatCode>0.00</c:formatCode>
                <c:ptCount val="230"/>
                <c:pt idx="0">
                  <c:v>100</c:v>
                </c:pt>
                <c:pt idx="1">
                  <c:v>100.64102564102566</c:v>
                </c:pt>
                <c:pt idx="2">
                  <c:v>101.8162393162393</c:v>
                </c:pt>
                <c:pt idx="3">
                  <c:v>101.49572649572652</c:v>
                </c:pt>
                <c:pt idx="4">
                  <c:v>102.24358974358975</c:v>
                </c:pt>
                <c:pt idx="5">
                  <c:v>102.77777777777779</c:v>
                </c:pt>
                <c:pt idx="6">
                  <c:v>102.991452991453</c:v>
                </c:pt>
                <c:pt idx="7">
                  <c:v>102.991452991453</c:v>
                </c:pt>
                <c:pt idx="8">
                  <c:v>102.56410256410258</c:v>
                </c:pt>
                <c:pt idx="9">
                  <c:v>102.35042735042737</c:v>
                </c:pt>
                <c:pt idx="10">
                  <c:v>102.02991452991455</c:v>
                </c:pt>
                <c:pt idx="11">
                  <c:v>101.28205128205127</c:v>
                </c:pt>
                <c:pt idx="12">
                  <c:v>102.13675213675214</c:v>
                </c:pt>
                <c:pt idx="13">
                  <c:v>102.35042735042737</c:v>
                </c:pt>
                <c:pt idx="14">
                  <c:v>101.6025641025641</c:v>
                </c:pt>
                <c:pt idx="15">
                  <c:v>102.24358974358975</c:v>
                </c:pt>
                <c:pt idx="16">
                  <c:v>103.52564102564104</c:v>
                </c:pt>
                <c:pt idx="17">
                  <c:v>102.8846153846154</c:v>
                </c:pt>
                <c:pt idx="18">
                  <c:v>102.56410256410258</c:v>
                </c:pt>
                <c:pt idx="19">
                  <c:v>102.991452991453</c:v>
                </c:pt>
                <c:pt idx="20">
                  <c:v>103.31196581196582</c:v>
                </c:pt>
                <c:pt idx="21">
                  <c:v>102.56410256410258</c:v>
                </c:pt>
                <c:pt idx="22">
                  <c:v>100.96153846153845</c:v>
                </c:pt>
                <c:pt idx="23">
                  <c:v>99.679487179487182</c:v>
                </c:pt>
                <c:pt idx="24">
                  <c:v>101.92307692307693</c:v>
                </c:pt>
                <c:pt idx="25">
                  <c:v>102.77777777777779</c:v>
                </c:pt>
                <c:pt idx="26">
                  <c:v>103.95299145299145</c:v>
                </c:pt>
                <c:pt idx="27">
                  <c:v>103.0982905982906</c:v>
                </c:pt>
                <c:pt idx="28">
                  <c:v>103.84615384615385</c:v>
                </c:pt>
                <c:pt idx="29">
                  <c:v>104.27350427350429</c:v>
                </c:pt>
                <c:pt idx="30">
                  <c:v>103.84615384615385</c:v>
                </c:pt>
                <c:pt idx="31">
                  <c:v>104.27350427350429</c:v>
                </c:pt>
                <c:pt idx="32">
                  <c:v>104.38034188034189</c:v>
                </c:pt>
                <c:pt idx="33">
                  <c:v>104.27350427350429</c:v>
                </c:pt>
                <c:pt idx="34">
                  <c:v>102.991452991453</c:v>
                </c:pt>
                <c:pt idx="35">
                  <c:v>102.35042735042737</c:v>
                </c:pt>
                <c:pt idx="36">
                  <c:v>104.80769230769231</c:v>
                </c:pt>
                <c:pt idx="37">
                  <c:v>104.5940170940171</c:v>
                </c:pt>
                <c:pt idx="38">
                  <c:v>104.91452991452992</c:v>
                </c:pt>
                <c:pt idx="39">
                  <c:v>104.80769230769231</c:v>
                </c:pt>
                <c:pt idx="40">
                  <c:v>104.80769230769231</c:v>
                </c:pt>
                <c:pt idx="41">
                  <c:v>105.55555555555556</c:v>
                </c:pt>
                <c:pt idx="42">
                  <c:v>104.91452991452992</c:v>
                </c:pt>
                <c:pt idx="43">
                  <c:v>105.23504273504274</c:v>
                </c:pt>
                <c:pt idx="44">
                  <c:v>104.5940170940171</c:v>
                </c:pt>
                <c:pt idx="45">
                  <c:v>104.27350427350429</c:v>
                </c:pt>
                <c:pt idx="46">
                  <c:v>104.16666666666667</c:v>
                </c:pt>
                <c:pt idx="47">
                  <c:v>103.73931623931625</c:v>
                </c:pt>
                <c:pt idx="48">
                  <c:v>105.55555555555556</c:v>
                </c:pt>
                <c:pt idx="49">
                  <c:v>104.48717948717949</c:v>
                </c:pt>
                <c:pt idx="50">
                  <c:v>105.02136752136752</c:v>
                </c:pt>
                <c:pt idx="51">
                  <c:v>103.95299145299145</c:v>
                </c:pt>
                <c:pt idx="52">
                  <c:v>103.84615384615385</c:v>
                </c:pt>
                <c:pt idx="53">
                  <c:v>103.52564102564104</c:v>
                </c:pt>
                <c:pt idx="54">
                  <c:v>102.991452991453</c:v>
                </c:pt>
                <c:pt idx="55">
                  <c:v>102.56410256410258</c:v>
                </c:pt>
                <c:pt idx="56">
                  <c:v>104.27350427350429</c:v>
                </c:pt>
                <c:pt idx="57">
                  <c:v>102.77777777777779</c:v>
                </c:pt>
                <c:pt idx="58">
                  <c:v>103.84615384615385</c:v>
                </c:pt>
                <c:pt idx="59">
                  <c:v>102.24358974358975</c:v>
                </c:pt>
                <c:pt idx="60">
                  <c:v>104.16666666666667</c:v>
                </c:pt>
                <c:pt idx="61">
                  <c:v>104.70085470085471</c:v>
                </c:pt>
                <c:pt idx="62">
                  <c:v>104.80769230769231</c:v>
                </c:pt>
                <c:pt idx="63">
                  <c:v>105.02136752136752</c:v>
                </c:pt>
                <c:pt idx="64">
                  <c:v>104.48717948717949</c:v>
                </c:pt>
                <c:pt idx="65">
                  <c:v>105.34188034188034</c:v>
                </c:pt>
                <c:pt idx="66">
                  <c:v>104.80769230769231</c:v>
                </c:pt>
                <c:pt idx="67">
                  <c:v>104.91452991452992</c:v>
                </c:pt>
                <c:pt idx="68">
                  <c:v>104.38034188034189</c:v>
                </c:pt>
                <c:pt idx="69">
                  <c:v>105.44871794871796</c:v>
                </c:pt>
                <c:pt idx="70">
                  <c:v>104.27350427350429</c:v>
                </c:pt>
                <c:pt idx="71">
                  <c:v>103.20512820512822</c:v>
                </c:pt>
                <c:pt idx="72">
                  <c:v>104.91452991452992</c:v>
                </c:pt>
                <c:pt idx="73">
                  <c:v>105.23504273504274</c:v>
                </c:pt>
                <c:pt idx="74">
                  <c:v>104.80769230769231</c:v>
                </c:pt>
                <c:pt idx="75">
                  <c:v>104.80769230769231</c:v>
                </c:pt>
                <c:pt idx="76">
                  <c:v>104.91452991452992</c:v>
                </c:pt>
                <c:pt idx="77">
                  <c:v>104.27350427350429</c:v>
                </c:pt>
                <c:pt idx="78">
                  <c:v>105.12820512820514</c:v>
                </c:pt>
                <c:pt idx="79">
                  <c:v>105.02136752136752</c:v>
                </c:pt>
                <c:pt idx="80">
                  <c:v>105.34188034188034</c:v>
                </c:pt>
                <c:pt idx="81">
                  <c:v>105.12820512820514</c:v>
                </c:pt>
                <c:pt idx="82">
                  <c:v>104.05982905982907</c:v>
                </c:pt>
                <c:pt idx="83">
                  <c:v>103.73931623931625</c:v>
                </c:pt>
                <c:pt idx="84">
                  <c:v>104.5940170940171</c:v>
                </c:pt>
                <c:pt idx="85">
                  <c:v>105.02136752136752</c:v>
                </c:pt>
                <c:pt idx="86">
                  <c:v>105.02136752136752</c:v>
                </c:pt>
                <c:pt idx="87">
                  <c:v>105.66239316239316</c:v>
                </c:pt>
                <c:pt idx="88">
                  <c:v>105.87606837606837</c:v>
                </c:pt>
                <c:pt idx="89">
                  <c:v>105.66239316239316</c:v>
                </c:pt>
                <c:pt idx="90">
                  <c:v>103.73931623931625</c:v>
                </c:pt>
                <c:pt idx="91">
                  <c:v>105.66239316239316</c:v>
                </c:pt>
                <c:pt idx="92">
                  <c:v>105.44871794871796</c:v>
                </c:pt>
                <c:pt idx="93">
                  <c:v>105.44871794871796</c:v>
                </c:pt>
                <c:pt idx="94">
                  <c:v>104.38034188034189</c:v>
                </c:pt>
                <c:pt idx="95">
                  <c:v>103.0982905982906</c:v>
                </c:pt>
                <c:pt idx="96">
                  <c:v>104.80769230769231</c:v>
                </c:pt>
                <c:pt idx="97">
                  <c:v>104.91452991452992</c:v>
                </c:pt>
                <c:pt idx="98">
                  <c:v>105.66239316239316</c:v>
                </c:pt>
                <c:pt idx="99">
                  <c:v>106.19658119658122</c:v>
                </c:pt>
                <c:pt idx="100">
                  <c:v>106.51709401709401</c:v>
                </c:pt>
                <c:pt idx="101">
                  <c:v>106.30341880341881</c:v>
                </c:pt>
                <c:pt idx="102">
                  <c:v>105.76923076923077</c:v>
                </c:pt>
                <c:pt idx="103">
                  <c:v>106.51709401709401</c:v>
                </c:pt>
                <c:pt idx="104">
                  <c:v>106.62393162393163</c:v>
                </c:pt>
                <c:pt idx="105">
                  <c:v>106.94444444444444</c:v>
                </c:pt>
                <c:pt idx="106">
                  <c:v>106.51709401709401</c:v>
                </c:pt>
                <c:pt idx="107">
                  <c:v>105.34188034188034</c:v>
                </c:pt>
                <c:pt idx="108">
                  <c:v>106.41025641025641</c:v>
                </c:pt>
                <c:pt idx="109">
                  <c:v>106.51709401709401</c:v>
                </c:pt>
                <c:pt idx="110">
                  <c:v>104.38034188034189</c:v>
                </c:pt>
                <c:pt idx="111">
                  <c:v>105.44871794871796</c:v>
                </c:pt>
                <c:pt idx="112">
                  <c:v>106.83760683760684</c:v>
                </c:pt>
                <c:pt idx="113">
                  <c:v>107.37179487179486</c:v>
                </c:pt>
                <c:pt idx="114">
                  <c:v>108.76068376068378</c:v>
                </c:pt>
                <c:pt idx="115">
                  <c:v>108.54700854700855</c:v>
                </c:pt>
                <c:pt idx="116">
                  <c:v>107.37179487179486</c:v>
                </c:pt>
                <c:pt idx="117">
                  <c:v>107.37179487179486</c:v>
                </c:pt>
                <c:pt idx="118">
                  <c:v>107.05128205128207</c:v>
                </c:pt>
                <c:pt idx="119">
                  <c:v>105.87606837606837</c:v>
                </c:pt>
                <c:pt idx="120">
                  <c:v>107.26495726495729</c:v>
                </c:pt>
                <c:pt idx="121">
                  <c:v>106.62393162393163</c:v>
                </c:pt>
                <c:pt idx="122">
                  <c:v>107.37179487179486</c:v>
                </c:pt>
                <c:pt idx="123">
                  <c:v>108.33333333333334</c:v>
                </c:pt>
                <c:pt idx="124">
                  <c:v>107.69230769230769</c:v>
                </c:pt>
                <c:pt idx="125">
                  <c:v>109.29487179487181</c:v>
                </c:pt>
                <c:pt idx="126">
                  <c:v>108.11965811965814</c:v>
                </c:pt>
                <c:pt idx="127">
                  <c:v>109.50854700854703</c:v>
                </c:pt>
                <c:pt idx="128">
                  <c:v>108.97435897435899</c:v>
                </c:pt>
                <c:pt idx="129">
                  <c:v>108.76068376068378</c:v>
                </c:pt>
                <c:pt idx="130">
                  <c:v>108.22649572649571</c:v>
                </c:pt>
                <c:pt idx="131">
                  <c:v>106.62393162393163</c:v>
                </c:pt>
                <c:pt idx="132">
                  <c:v>108.44017094017096</c:v>
                </c:pt>
                <c:pt idx="133">
                  <c:v>108.97435897435899</c:v>
                </c:pt>
                <c:pt idx="134">
                  <c:v>109.72222222222223</c:v>
                </c:pt>
                <c:pt idx="135">
                  <c:v>109.18803418803419</c:v>
                </c:pt>
                <c:pt idx="136">
                  <c:v>108.86752136752138</c:v>
                </c:pt>
                <c:pt idx="137">
                  <c:v>110.25641025641026</c:v>
                </c:pt>
                <c:pt idx="138">
                  <c:v>109.72222222222223</c:v>
                </c:pt>
                <c:pt idx="139">
                  <c:v>109.08119658119656</c:v>
                </c:pt>
                <c:pt idx="140">
                  <c:v>109.08119658119656</c:v>
                </c:pt>
                <c:pt idx="141">
                  <c:v>109.50854700854703</c:v>
                </c:pt>
                <c:pt idx="142">
                  <c:v>108.76068376068378</c:v>
                </c:pt>
                <c:pt idx="143">
                  <c:v>107.69230769230769</c:v>
                </c:pt>
                <c:pt idx="144">
                  <c:v>109.08119658119656</c:v>
                </c:pt>
                <c:pt idx="145">
                  <c:v>109.40170940170941</c:v>
                </c:pt>
                <c:pt idx="146">
                  <c:v>109.50854700854703</c:v>
                </c:pt>
                <c:pt idx="147">
                  <c:v>113.03418803418803</c:v>
                </c:pt>
                <c:pt idx="148">
                  <c:v>113.99572649572652</c:v>
                </c:pt>
                <c:pt idx="149">
                  <c:v>114.52991452991455</c:v>
                </c:pt>
                <c:pt idx="150">
                  <c:v>113.88888888888889</c:v>
                </c:pt>
                <c:pt idx="151">
                  <c:v>114.1025641025641</c:v>
                </c:pt>
                <c:pt idx="152">
                  <c:v>113.99572649572652</c:v>
                </c:pt>
                <c:pt idx="153">
                  <c:v>114.42307692307692</c:v>
                </c:pt>
                <c:pt idx="154">
                  <c:v>113.88888888888889</c:v>
                </c:pt>
                <c:pt idx="155">
                  <c:v>111.53846153846155</c:v>
                </c:pt>
                <c:pt idx="156">
                  <c:v>114.52991452991455</c:v>
                </c:pt>
                <c:pt idx="157">
                  <c:v>117.94871794871796</c:v>
                </c:pt>
                <c:pt idx="158">
                  <c:v>116.66666666666667</c:v>
                </c:pt>
                <c:pt idx="159">
                  <c:v>118.16239316239316</c:v>
                </c:pt>
                <c:pt idx="160">
                  <c:v>120.40598290598292</c:v>
                </c:pt>
                <c:pt idx="161">
                  <c:v>118.58974358974359</c:v>
                </c:pt>
                <c:pt idx="162">
                  <c:v>119.01709401709404</c:v>
                </c:pt>
                <c:pt idx="163">
                  <c:v>120.61965811965814</c:v>
                </c:pt>
                <c:pt idx="164">
                  <c:v>120.72649572649574</c:v>
                </c:pt>
                <c:pt idx="165">
                  <c:v>120.72649572649574</c:v>
                </c:pt>
                <c:pt idx="166">
                  <c:v>119.23076923076923</c:v>
                </c:pt>
                <c:pt idx="167">
                  <c:v>118.58974358974359</c:v>
                </c:pt>
                <c:pt idx="168">
                  <c:v>122.22222222222223</c:v>
                </c:pt>
                <c:pt idx="169">
                  <c:v>119.87179487179489</c:v>
                </c:pt>
                <c:pt idx="170">
                  <c:v>121.04700854700856</c:v>
                </c:pt>
                <c:pt idx="171">
                  <c:v>123.61111111111111</c:v>
                </c:pt>
                <c:pt idx="172">
                  <c:v>122.75641025641026</c:v>
                </c:pt>
                <c:pt idx="173">
                  <c:v>122.32905982905984</c:v>
                </c:pt>
                <c:pt idx="174">
                  <c:v>123.07692307692308</c:v>
                </c:pt>
                <c:pt idx="175">
                  <c:v>122.97008547008548</c:v>
                </c:pt>
                <c:pt idx="176">
                  <c:v>123.93162393162393</c:v>
                </c:pt>
                <c:pt idx="177">
                  <c:v>126.92307692307693</c:v>
                </c:pt>
                <c:pt idx="178">
                  <c:v>123.50427350427351</c:v>
                </c:pt>
                <c:pt idx="179">
                  <c:v>121.68803418803419</c:v>
                </c:pt>
                <c:pt idx="180">
                  <c:v>127.67094017094018</c:v>
                </c:pt>
                <c:pt idx="181">
                  <c:v>125.96153846153848</c:v>
                </c:pt>
                <c:pt idx="182">
                  <c:v>128.31196581196582</c:v>
                </c:pt>
                <c:pt idx="183">
                  <c:v>130.66239316239316</c:v>
                </c:pt>
                <c:pt idx="184">
                  <c:v>133.65384615384613</c:v>
                </c:pt>
                <c:pt idx="185">
                  <c:v>131.51709401709402</c:v>
                </c:pt>
                <c:pt idx="186">
                  <c:v>130.7692307692308</c:v>
                </c:pt>
                <c:pt idx="187">
                  <c:v>132.26495726495727</c:v>
                </c:pt>
                <c:pt idx="188">
                  <c:v>132.37179487179489</c:v>
                </c:pt>
                <c:pt idx="189">
                  <c:v>129.91452991452991</c:v>
                </c:pt>
                <c:pt idx="190">
                  <c:v>130.87606837606839</c:v>
                </c:pt>
                <c:pt idx="191">
                  <c:v>126.60256410256412</c:v>
                </c:pt>
                <c:pt idx="192">
                  <c:v>131.51709401709402</c:v>
                </c:pt>
                <c:pt idx="193">
                  <c:v>132.79914529914529</c:v>
                </c:pt>
                <c:pt idx="194">
                  <c:v>131.62393162393164</c:v>
                </c:pt>
                <c:pt idx="195">
                  <c:v>132.15811965811969</c:v>
                </c:pt>
                <c:pt idx="196">
                  <c:v>133.11965811965811</c:v>
                </c:pt>
                <c:pt idx="197">
                  <c:v>131.62393162393164</c:v>
                </c:pt>
                <c:pt idx="198">
                  <c:v>132.37179487179489</c:v>
                </c:pt>
                <c:pt idx="199">
                  <c:v>132.37179487179489</c:v>
                </c:pt>
                <c:pt idx="200">
                  <c:v>133.44017094017096</c:v>
                </c:pt>
                <c:pt idx="201">
                  <c:v>133.22649572649573</c:v>
                </c:pt>
                <c:pt idx="202">
                  <c:v>132.15811965811969</c:v>
                </c:pt>
                <c:pt idx="203">
                  <c:v>127.35042735042737</c:v>
                </c:pt>
                <c:pt idx="204">
                  <c:v>136.75213675213675</c:v>
                </c:pt>
                <c:pt idx="205">
                  <c:v>134.40170940170941</c:v>
                </c:pt>
                <c:pt idx="206">
                  <c:v>133.44017094017096</c:v>
                </c:pt>
                <c:pt idx="207">
                  <c:v>136.96581196581198</c:v>
                </c:pt>
                <c:pt idx="208">
                  <c:v>138.56837606837607</c:v>
                </c:pt>
                <c:pt idx="209">
                  <c:v>136.53846153846155</c:v>
                </c:pt>
                <c:pt idx="210">
                  <c:v>138.46153846153845</c:v>
                </c:pt>
                <c:pt idx="211">
                  <c:v>138.24786324786328</c:v>
                </c:pt>
                <c:pt idx="212">
                  <c:v>138.35470085470087</c:v>
                </c:pt>
                <c:pt idx="213">
                  <c:v>136.96581196581198</c:v>
                </c:pt>
                <c:pt idx="214">
                  <c:v>136.32478632478632</c:v>
                </c:pt>
                <c:pt idx="215">
                  <c:v>130.87606837606839</c:v>
                </c:pt>
                <c:pt idx="216">
                  <c:v>139.74358974358975</c:v>
                </c:pt>
                <c:pt idx="217">
                  <c:v>138.24786324786328</c:v>
                </c:pt>
                <c:pt idx="218">
                  <c:v>139.10256410256409</c:v>
                </c:pt>
                <c:pt idx="219">
                  <c:v>136.85897435897436</c:v>
                </c:pt>
                <c:pt idx="220">
                  <c:v>142.30769230769232</c:v>
                </c:pt>
                <c:pt idx="221">
                  <c:v>140.2777777777778</c:v>
                </c:pt>
                <c:pt idx="222">
                  <c:v>137.5</c:v>
                </c:pt>
                <c:pt idx="223">
                  <c:v>140.17094017094016</c:v>
                </c:pt>
                <c:pt idx="224">
                  <c:v>140.38461538461539</c:v>
                </c:pt>
                <c:pt idx="225">
                  <c:v>138.56837606837607</c:v>
                </c:pt>
                <c:pt idx="226">
                  <c:v>136.11111111111111</c:v>
                </c:pt>
                <c:pt idx="227">
                  <c:v>135.36324786324786</c:v>
                </c:pt>
                <c:pt idx="228">
                  <c:v>141.23931623931622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0DB-4241-BF4B-112B5EB6E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50144"/>
        <c:axId val="109751680"/>
      </c:lineChart>
      <c:dateAx>
        <c:axId val="109750144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51680"/>
        <c:crosses val="autoZero"/>
        <c:auto val="1"/>
        <c:lblOffset val="100"/>
        <c:baseTimeUnit val="months"/>
        <c:majorUnit val="12"/>
        <c:majorTimeUnit val="months"/>
      </c:dateAx>
      <c:valAx>
        <c:axId val="10975168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r>
                  <a:rPr lang="fr-FR">
                    <a:latin typeface="Source Sans Pro" panose="020B0503030403020204" pitchFamily="34" charset="0"/>
                  </a:rPr>
                  <a:t>Consumer Price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Consumer Price Index of Wine in Europe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200" b="0" i="0" baseline="0">
                <a:effectLst/>
              </a:rPr>
              <a:t>(all countries)</a:t>
            </a:r>
            <a:endParaRPr lang="fr-FR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'Eurostat CPI data 2'!$B$11</c:f>
              <c:strCache>
                <c:ptCount val="1"/>
                <c:pt idx="0">
                  <c:v>European Union
(28 countries)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2'!$B$12:$B$241</c:f>
              <c:numCache>
                <c:formatCode>0.00</c:formatCode>
                <c:ptCount val="230"/>
                <c:pt idx="0">
                  <c:v>100</c:v>
                </c:pt>
                <c:pt idx="1">
                  <c:v>100.60904193019444</c:v>
                </c:pt>
                <c:pt idx="2">
                  <c:v>101.21808386038886</c:v>
                </c:pt>
                <c:pt idx="3">
                  <c:v>101.41719372218319</c:v>
                </c:pt>
                <c:pt idx="4">
                  <c:v>101.90911220426331</c:v>
                </c:pt>
                <c:pt idx="5">
                  <c:v>102.20192082454909</c:v>
                </c:pt>
                <c:pt idx="6">
                  <c:v>102.36589365190913</c:v>
                </c:pt>
                <c:pt idx="7">
                  <c:v>102.45959241040057</c:v>
                </c:pt>
                <c:pt idx="8">
                  <c:v>102.4010306863434</c:v>
                </c:pt>
                <c:pt idx="9">
                  <c:v>102.38931834153198</c:v>
                </c:pt>
                <c:pt idx="10">
                  <c:v>102.55329116889203</c:v>
                </c:pt>
                <c:pt idx="11">
                  <c:v>102.37760599672055</c:v>
                </c:pt>
                <c:pt idx="12">
                  <c:v>102.79925040993207</c:v>
                </c:pt>
                <c:pt idx="13">
                  <c:v>103.46685406418365</c:v>
                </c:pt>
                <c:pt idx="14">
                  <c:v>103.44342937456079</c:v>
                </c:pt>
                <c:pt idx="15">
                  <c:v>103.60740220192082</c:v>
                </c:pt>
                <c:pt idx="16">
                  <c:v>103.88849847739519</c:v>
                </c:pt>
                <c:pt idx="17">
                  <c:v>103.82993675333803</c:v>
                </c:pt>
                <c:pt idx="18">
                  <c:v>103.85336144296089</c:v>
                </c:pt>
                <c:pt idx="19">
                  <c:v>103.97048489107519</c:v>
                </c:pt>
                <c:pt idx="20">
                  <c:v>104.07589599437807</c:v>
                </c:pt>
                <c:pt idx="21">
                  <c:v>103.99390958069807</c:v>
                </c:pt>
                <c:pt idx="22">
                  <c:v>103.73623799484658</c:v>
                </c:pt>
                <c:pt idx="23">
                  <c:v>103.49027875380652</c:v>
                </c:pt>
                <c:pt idx="24">
                  <c:v>104.27500585617241</c:v>
                </c:pt>
                <c:pt idx="25">
                  <c:v>104.74349964862968</c:v>
                </c:pt>
                <c:pt idx="26">
                  <c:v>105.27055516514406</c:v>
                </c:pt>
                <c:pt idx="27">
                  <c:v>105.34082923401265</c:v>
                </c:pt>
                <c:pt idx="28">
                  <c:v>105.73904895760131</c:v>
                </c:pt>
                <c:pt idx="29">
                  <c:v>105.96158350901852</c:v>
                </c:pt>
                <c:pt idx="30">
                  <c:v>106.13726868118998</c:v>
                </c:pt>
                <c:pt idx="31">
                  <c:v>106.40665261185289</c:v>
                </c:pt>
                <c:pt idx="32">
                  <c:v>106.60576247364722</c:v>
                </c:pt>
                <c:pt idx="33">
                  <c:v>106.81658468025299</c:v>
                </c:pt>
                <c:pt idx="34">
                  <c:v>106.69946123213867</c:v>
                </c:pt>
                <c:pt idx="35">
                  <c:v>106.65261185289296</c:v>
                </c:pt>
                <c:pt idx="36">
                  <c:v>107.65987350667605</c:v>
                </c:pt>
                <c:pt idx="37">
                  <c:v>107.96439447177326</c:v>
                </c:pt>
                <c:pt idx="38">
                  <c:v>108.37432654017336</c:v>
                </c:pt>
                <c:pt idx="39">
                  <c:v>108.64371047083627</c:v>
                </c:pt>
                <c:pt idx="40">
                  <c:v>108.86624502225347</c:v>
                </c:pt>
                <c:pt idx="41">
                  <c:v>109.2996017802764</c:v>
                </c:pt>
                <c:pt idx="42">
                  <c:v>109.31131412508786</c:v>
                </c:pt>
                <c:pt idx="43">
                  <c:v>109.52213633169362</c:v>
                </c:pt>
                <c:pt idx="44">
                  <c:v>109.41672522839072</c:v>
                </c:pt>
                <c:pt idx="45">
                  <c:v>109.39330053876787</c:v>
                </c:pt>
                <c:pt idx="46">
                  <c:v>109.46357460763645</c:v>
                </c:pt>
                <c:pt idx="47">
                  <c:v>109.2996017802764</c:v>
                </c:pt>
                <c:pt idx="48">
                  <c:v>110.01405481377373</c:v>
                </c:pt>
                <c:pt idx="49">
                  <c:v>109.85008198641368</c:v>
                </c:pt>
                <c:pt idx="50">
                  <c:v>110.0726165378309</c:v>
                </c:pt>
                <c:pt idx="51">
                  <c:v>109.72124619348796</c:v>
                </c:pt>
                <c:pt idx="52">
                  <c:v>109.80323260716796</c:v>
                </c:pt>
                <c:pt idx="53">
                  <c:v>109.82665729679081</c:v>
                </c:pt>
                <c:pt idx="54">
                  <c:v>109.69782150386507</c:v>
                </c:pt>
                <c:pt idx="55">
                  <c:v>109.70953384867653</c:v>
                </c:pt>
                <c:pt idx="56">
                  <c:v>110.20145233075662</c:v>
                </c:pt>
                <c:pt idx="57">
                  <c:v>109.88521902084798</c:v>
                </c:pt>
                <c:pt idx="58">
                  <c:v>110.23658936519092</c:v>
                </c:pt>
                <c:pt idx="59">
                  <c:v>109.81494495197938</c:v>
                </c:pt>
                <c:pt idx="60">
                  <c:v>110.41227453736238</c:v>
                </c:pt>
                <c:pt idx="61">
                  <c:v>110.7987819161396</c:v>
                </c:pt>
                <c:pt idx="62">
                  <c:v>111.09159053642539</c:v>
                </c:pt>
                <c:pt idx="63">
                  <c:v>111.26727570859687</c:v>
                </c:pt>
                <c:pt idx="64">
                  <c:v>111.32583743265403</c:v>
                </c:pt>
                <c:pt idx="65">
                  <c:v>111.58350901850551</c:v>
                </c:pt>
                <c:pt idx="66">
                  <c:v>111.61864605293981</c:v>
                </c:pt>
                <c:pt idx="67">
                  <c:v>111.81775591473414</c:v>
                </c:pt>
                <c:pt idx="68">
                  <c:v>111.78261888029984</c:v>
                </c:pt>
                <c:pt idx="69">
                  <c:v>112.05200281096278</c:v>
                </c:pt>
                <c:pt idx="70">
                  <c:v>111.91145467322559</c:v>
                </c:pt>
                <c:pt idx="71">
                  <c:v>111.40782384633405</c:v>
                </c:pt>
                <c:pt idx="72">
                  <c:v>112.0637151557742</c:v>
                </c:pt>
                <c:pt idx="73">
                  <c:v>112.23940032794566</c:v>
                </c:pt>
                <c:pt idx="74">
                  <c:v>112.29796205200282</c:v>
                </c:pt>
                <c:pt idx="75">
                  <c:v>112.57905832747717</c:v>
                </c:pt>
                <c:pt idx="76">
                  <c:v>112.87186694776294</c:v>
                </c:pt>
                <c:pt idx="77">
                  <c:v>112.91871632700867</c:v>
                </c:pt>
                <c:pt idx="78">
                  <c:v>113.22323729210588</c:v>
                </c:pt>
                <c:pt idx="79">
                  <c:v>113.38721011946593</c:v>
                </c:pt>
                <c:pt idx="80">
                  <c:v>113.57460763644882</c:v>
                </c:pt>
                <c:pt idx="81">
                  <c:v>113.57460763644882</c:v>
                </c:pt>
                <c:pt idx="82">
                  <c:v>113.45748418833452</c:v>
                </c:pt>
                <c:pt idx="83">
                  <c:v>113.27008667135161</c:v>
                </c:pt>
                <c:pt idx="84">
                  <c:v>113.76200515343172</c:v>
                </c:pt>
                <c:pt idx="85">
                  <c:v>114.23049894588897</c:v>
                </c:pt>
                <c:pt idx="86">
                  <c:v>114.312485359569</c:v>
                </c:pt>
                <c:pt idx="87">
                  <c:v>114.62871866947764</c:v>
                </c:pt>
                <c:pt idx="88">
                  <c:v>114.92152728976342</c:v>
                </c:pt>
                <c:pt idx="89">
                  <c:v>115.13234949636917</c:v>
                </c:pt>
                <c:pt idx="90">
                  <c:v>114.82782853127198</c:v>
                </c:pt>
                <c:pt idx="91">
                  <c:v>115.31974701335209</c:v>
                </c:pt>
                <c:pt idx="92">
                  <c:v>115.39002108222067</c:v>
                </c:pt>
                <c:pt idx="93">
                  <c:v>115.54228156476928</c:v>
                </c:pt>
                <c:pt idx="94">
                  <c:v>115.41344577184354</c:v>
                </c:pt>
                <c:pt idx="95">
                  <c:v>115.01522604825487</c:v>
                </c:pt>
                <c:pt idx="96">
                  <c:v>115.7413914265636</c:v>
                </c:pt>
                <c:pt idx="97">
                  <c:v>115.99906301241509</c:v>
                </c:pt>
                <c:pt idx="98">
                  <c:v>116.268446943078</c:v>
                </c:pt>
                <c:pt idx="99">
                  <c:v>116.44413211524949</c:v>
                </c:pt>
                <c:pt idx="100">
                  <c:v>116.865776528461</c:v>
                </c:pt>
                <c:pt idx="101">
                  <c:v>116.80721480440386</c:v>
                </c:pt>
                <c:pt idx="102">
                  <c:v>116.91262590770673</c:v>
                </c:pt>
                <c:pt idx="103">
                  <c:v>117.11173576950105</c:v>
                </c:pt>
                <c:pt idx="104">
                  <c:v>117.15858514874679</c:v>
                </c:pt>
                <c:pt idx="105">
                  <c:v>117.13516045912394</c:v>
                </c:pt>
                <c:pt idx="106">
                  <c:v>117.02974935582104</c:v>
                </c:pt>
                <c:pt idx="107">
                  <c:v>116.63152963223237</c:v>
                </c:pt>
                <c:pt idx="108">
                  <c:v>117.02974935582104</c:v>
                </c:pt>
                <c:pt idx="109">
                  <c:v>117.04146170063248</c:v>
                </c:pt>
                <c:pt idx="110">
                  <c:v>116.51440618411809</c:v>
                </c:pt>
                <c:pt idx="111">
                  <c:v>116.78379011478097</c:v>
                </c:pt>
                <c:pt idx="112">
                  <c:v>117.13516045912394</c:v>
                </c:pt>
                <c:pt idx="113">
                  <c:v>117.32255797610682</c:v>
                </c:pt>
                <c:pt idx="114">
                  <c:v>117.5802295619583</c:v>
                </c:pt>
                <c:pt idx="115">
                  <c:v>117.60365425158116</c:v>
                </c:pt>
                <c:pt idx="116">
                  <c:v>117.19372218318109</c:v>
                </c:pt>
                <c:pt idx="117">
                  <c:v>117.26399625204967</c:v>
                </c:pt>
                <c:pt idx="118">
                  <c:v>117.19372218318109</c:v>
                </c:pt>
                <c:pt idx="119">
                  <c:v>116.81892714921527</c:v>
                </c:pt>
                <c:pt idx="120">
                  <c:v>117.27570859686109</c:v>
                </c:pt>
                <c:pt idx="121">
                  <c:v>117.20543452799251</c:v>
                </c:pt>
                <c:pt idx="122">
                  <c:v>117.33427032091825</c:v>
                </c:pt>
                <c:pt idx="123">
                  <c:v>117.60365425158116</c:v>
                </c:pt>
                <c:pt idx="124">
                  <c:v>117.5802295619583</c:v>
                </c:pt>
                <c:pt idx="125">
                  <c:v>117.9901616303584</c:v>
                </c:pt>
                <c:pt idx="126">
                  <c:v>117.87303818224409</c:v>
                </c:pt>
                <c:pt idx="127">
                  <c:v>118.21269618177561</c:v>
                </c:pt>
                <c:pt idx="128">
                  <c:v>118.21269618177561</c:v>
                </c:pt>
                <c:pt idx="129">
                  <c:v>118.18927149215273</c:v>
                </c:pt>
                <c:pt idx="130">
                  <c:v>118.11899742328413</c:v>
                </c:pt>
                <c:pt idx="131">
                  <c:v>117.74420238931836</c:v>
                </c:pt>
                <c:pt idx="132">
                  <c:v>118.32981962988991</c:v>
                </c:pt>
                <c:pt idx="133">
                  <c:v>118.63434059498712</c:v>
                </c:pt>
                <c:pt idx="134">
                  <c:v>118.88029983602718</c:v>
                </c:pt>
                <c:pt idx="135">
                  <c:v>118.93886156008433</c:v>
                </c:pt>
                <c:pt idx="136">
                  <c:v>119.02084797376435</c:v>
                </c:pt>
                <c:pt idx="137">
                  <c:v>119.52447880065588</c:v>
                </c:pt>
                <c:pt idx="138">
                  <c:v>119.54790349027876</c:v>
                </c:pt>
                <c:pt idx="139">
                  <c:v>119.44249238697589</c:v>
                </c:pt>
                <c:pt idx="140">
                  <c:v>119.61817755914734</c:v>
                </c:pt>
                <c:pt idx="141">
                  <c:v>119.89927383462171</c:v>
                </c:pt>
                <c:pt idx="142">
                  <c:v>120.03982197235888</c:v>
                </c:pt>
                <c:pt idx="143">
                  <c:v>119.75872569688453</c:v>
                </c:pt>
                <c:pt idx="144">
                  <c:v>120.84797376434764</c:v>
                </c:pt>
                <c:pt idx="145">
                  <c:v>121.38674162567347</c:v>
                </c:pt>
                <c:pt idx="146">
                  <c:v>121.87866010775359</c:v>
                </c:pt>
                <c:pt idx="147">
                  <c:v>123.27242914031389</c:v>
                </c:pt>
                <c:pt idx="148">
                  <c:v>123.75263527758258</c:v>
                </c:pt>
                <c:pt idx="149">
                  <c:v>124.30311548371984</c:v>
                </c:pt>
                <c:pt idx="150">
                  <c:v>124.46708831107989</c:v>
                </c:pt>
                <c:pt idx="151">
                  <c:v>124.87702037947999</c:v>
                </c:pt>
                <c:pt idx="152">
                  <c:v>124.94729444834857</c:v>
                </c:pt>
                <c:pt idx="153">
                  <c:v>125.32208948231435</c:v>
                </c:pt>
                <c:pt idx="154">
                  <c:v>125.43921293042868</c:v>
                </c:pt>
                <c:pt idx="155">
                  <c:v>124.90044506910284</c:v>
                </c:pt>
                <c:pt idx="156">
                  <c:v>126.20051534317172</c:v>
                </c:pt>
                <c:pt idx="157">
                  <c:v>127.21948934176623</c:v>
                </c:pt>
                <c:pt idx="158">
                  <c:v>127.13750292808621</c:v>
                </c:pt>
                <c:pt idx="159">
                  <c:v>127.6645584446006</c:v>
                </c:pt>
                <c:pt idx="160">
                  <c:v>128.44928554696651</c:v>
                </c:pt>
                <c:pt idx="161">
                  <c:v>128.15647692668074</c:v>
                </c:pt>
                <c:pt idx="162">
                  <c:v>128.36729913328648</c:v>
                </c:pt>
                <c:pt idx="163">
                  <c:v>128.88264230498947</c:v>
                </c:pt>
                <c:pt idx="164">
                  <c:v>128.9646287186695</c:v>
                </c:pt>
                <c:pt idx="165">
                  <c:v>129.14031389084096</c:v>
                </c:pt>
                <c:pt idx="166">
                  <c:v>128.77723120168659</c:v>
                </c:pt>
                <c:pt idx="167">
                  <c:v>128.40243616772079</c:v>
                </c:pt>
                <c:pt idx="168">
                  <c:v>129.55024595924104</c:v>
                </c:pt>
                <c:pt idx="169">
                  <c:v>128.98805340829233</c:v>
                </c:pt>
                <c:pt idx="170">
                  <c:v>129.21058795970953</c:v>
                </c:pt>
                <c:pt idx="171">
                  <c:v>129.79620520028109</c:v>
                </c:pt>
                <c:pt idx="172">
                  <c:v>129.58538299367535</c:v>
                </c:pt>
                <c:pt idx="173">
                  <c:v>129.66736940735535</c:v>
                </c:pt>
                <c:pt idx="174">
                  <c:v>129.93675333801829</c:v>
                </c:pt>
                <c:pt idx="175">
                  <c:v>130.00702740688686</c:v>
                </c:pt>
                <c:pt idx="176">
                  <c:v>130.2061372686812</c:v>
                </c:pt>
                <c:pt idx="177">
                  <c:v>130.76832981962991</c:v>
                </c:pt>
                <c:pt idx="178">
                  <c:v>130.08901382056689</c:v>
                </c:pt>
                <c:pt idx="179">
                  <c:v>129.37456078706958</c:v>
                </c:pt>
                <c:pt idx="180">
                  <c:v>131.14312485359568</c:v>
                </c:pt>
                <c:pt idx="181">
                  <c:v>131.07285078472711</c:v>
                </c:pt>
                <c:pt idx="182">
                  <c:v>131.81072850784727</c:v>
                </c:pt>
                <c:pt idx="183">
                  <c:v>132.30264698992738</c:v>
                </c:pt>
                <c:pt idx="184">
                  <c:v>133.21620988521903</c:v>
                </c:pt>
                <c:pt idx="185">
                  <c:v>132.87655188568752</c:v>
                </c:pt>
                <c:pt idx="186">
                  <c:v>133.05223705785897</c:v>
                </c:pt>
                <c:pt idx="187">
                  <c:v>133.46216912625908</c:v>
                </c:pt>
                <c:pt idx="188">
                  <c:v>133.47388147107051</c:v>
                </c:pt>
                <c:pt idx="189">
                  <c:v>133.30990864371046</c:v>
                </c:pt>
                <c:pt idx="190">
                  <c:v>133.59100491918483</c:v>
                </c:pt>
                <c:pt idx="191">
                  <c:v>132.79456547200749</c:v>
                </c:pt>
                <c:pt idx="192">
                  <c:v>134.79737643476227</c:v>
                </c:pt>
                <c:pt idx="193">
                  <c:v>135.20730850316232</c:v>
                </c:pt>
                <c:pt idx="194">
                  <c:v>135.37128133052238</c:v>
                </c:pt>
                <c:pt idx="195">
                  <c:v>135.57039119231672</c:v>
                </c:pt>
                <c:pt idx="196">
                  <c:v>136.03888498477397</c:v>
                </c:pt>
                <c:pt idx="197">
                  <c:v>135.94518622628252</c:v>
                </c:pt>
                <c:pt idx="198">
                  <c:v>136.29655657062546</c:v>
                </c:pt>
                <c:pt idx="199">
                  <c:v>136.4371047083626</c:v>
                </c:pt>
                <c:pt idx="200">
                  <c:v>136.82361208713985</c:v>
                </c:pt>
                <c:pt idx="201">
                  <c:v>136.84703677676271</c:v>
                </c:pt>
                <c:pt idx="202">
                  <c:v>136.90559850081988</c:v>
                </c:pt>
                <c:pt idx="203">
                  <c:v>135.687514640431</c:v>
                </c:pt>
                <c:pt idx="204">
                  <c:v>138.73272429140314</c:v>
                </c:pt>
                <c:pt idx="205">
                  <c:v>138.79128601546032</c:v>
                </c:pt>
                <c:pt idx="206">
                  <c:v>139.0489576013118</c:v>
                </c:pt>
                <c:pt idx="207">
                  <c:v>139.9859451862263</c:v>
                </c:pt>
                <c:pt idx="208">
                  <c:v>140.31389084094636</c:v>
                </c:pt>
                <c:pt idx="209">
                  <c:v>140.53642539236355</c:v>
                </c:pt>
                <c:pt idx="210">
                  <c:v>141.06348090887798</c:v>
                </c:pt>
                <c:pt idx="211">
                  <c:v>141.227453736238</c:v>
                </c:pt>
                <c:pt idx="212">
                  <c:v>141.16889201218086</c:v>
                </c:pt>
                <c:pt idx="213">
                  <c:v>141.12204263293512</c:v>
                </c:pt>
                <c:pt idx="214">
                  <c:v>141.07519325368941</c:v>
                </c:pt>
                <c:pt idx="215">
                  <c:v>139.61115015226048</c:v>
                </c:pt>
                <c:pt idx="216">
                  <c:v>142.41040056219256</c:v>
                </c:pt>
                <c:pt idx="217">
                  <c:v>142.00046849379245</c:v>
                </c:pt>
                <c:pt idx="218">
                  <c:v>142.36355118294682</c:v>
                </c:pt>
                <c:pt idx="219">
                  <c:v>141.88334504567814</c:v>
                </c:pt>
                <c:pt idx="220">
                  <c:v>143.11314125087844</c:v>
                </c:pt>
                <c:pt idx="221">
                  <c:v>142.86718200983839</c:v>
                </c:pt>
                <c:pt idx="222">
                  <c:v>142.57437338955262</c:v>
                </c:pt>
                <c:pt idx="223">
                  <c:v>142.9140313890841</c:v>
                </c:pt>
                <c:pt idx="224">
                  <c:v>143.12485359568987</c:v>
                </c:pt>
                <c:pt idx="225">
                  <c:v>142.6914968376669</c:v>
                </c:pt>
                <c:pt idx="226">
                  <c:v>142.22300304520968</c:v>
                </c:pt>
                <c:pt idx="227">
                  <c:v>141.56711173576952</c:v>
                </c:pt>
                <c:pt idx="228">
                  <c:v>143.48793628484424</c:v>
                </c:pt>
                <c:pt idx="229">
                  <c:v>142.93745607870699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4F-41C8-A95E-505A1C1C7C21}"/>
            </c:ext>
          </c:extLst>
        </c:ser>
        <c:ser>
          <c:idx val="1"/>
          <c:order val="1"/>
          <c:tx>
            <c:strRef>
              <c:f>'Eurostat CPI data 2'!$C$11</c:f>
              <c:strCache>
                <c:ptCount val="1"/>
                <c:pt idx="0">
                  <c:v>Euro Area
(19 countries)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2'!$C$12:$C$241</c:f>
              <c:numCache>
                <c:formatCode>0.00</c:formatCode>
                <c:ptCount val="230"/>
                <c:pt idx="0">
                  <c:v>100</c:v>
                </c:pt>
                <c:pt idx="1">
                  <c:v>100.60804490177738</c:v>
                </c:pt>
                <c:pt idx="2">
                  <c:v>101.00561272217026</c:v>
                </c:pt>
                <c:pt idx="3">
                  <c:v>101.32132834424696</c:v>
                </c:pt>
                <c:pt idx="4">
                  <c:v>101.62535079513563</c:v>
                </c:pt>
                <c:pt idx="5">
                  <c:v>101.82413470533209</c:v>
                </c:pt>
                <c:pt idx="6">
                  <c:v>101.92937324602434</c:v>
                </c:pt>
                <c:pt idx="7">
                  <c:v>102.12815715622077</c:v>
                </c:pt>
                <c:pt idx="8">
                  <c:v>102.12815715622077</c:v>
                </c:pt>
                <c:pt idx="9">
                  <c:v>102.12815715622077</c:v>
                </c:pt>
                <c:pt idx="10">
                  <c:v>102.43217960710945</c:v>
                </c:pt>
                <c:pt idx="11">
                  <c:v>102.32694106641722</c:v>
                </c:pt>
                <c:pt idx="12">
                  <c:v>102.64265668849393</c:v>
                </c:pt>
                <c:pt idx="13">
                  <c:v>102.9466791393826</c:v>
                </c:pt>
                <c:pt idx="14">
                  <c:v>102.9466791393826</c:v>
                </c:pt>
                <c:pt idx="15">
                  <c:v>103.04022450888681</c:v>
                </c:pt>
                <c:pt idx="16">
                  <c:v>103.04022450888681</c:v>
                </c:pt>
                <c:pt idx="17">
                  <c:v>103.14546304957904</c:v>
                </c:pt>
                <c:pt idx="18">
                  <c:v>103.14546304957904</c:v>
                </c:pt>
                <c:pt idx="19">
                  <c:v>103.25070159027128</c:v>
                </c:pt>
                <c:pt idx="20">
                  <c:v>103.25070159027128</c:v>
                </c:pt>
                <c:pt idx="21">
                  <c:v>103.34424695977549</c:v>
                </c:pt>
                <c:pt idx="22">
                  <c:v>103.44948550046773</c:v>
                </c:pt>
                <c:pt idx="23">
                  <c:v>103.44948550046773</c:v>
                </c:pt>
                <c:pt idx="24">
                  <c:v>103.64826941066418</c:v>
                </c:pt>
                <c:pt idx="25">
                  <c:v>103.95229186155287</c:v>
                </c:pt>
                <c:pt idx="26">
                  <c:v>104.26800748362956</c:v>
                </c:pt>
                <c:pt idx="27">
                  <c:v>104.57202993451827</c:v>
                </c:pt>
                <c:pt idx="28">
                  <c:v>104.87605238540692</c:v>
                </c:pt>
                <c:pt idx="29">
                  <c:v>105.07483629560338</c:v>
                </c:pt>
                <c:pt idx="30">
                  <c:v>105.37885874649207</c:v>
                </c:pt>
                <c:pt idx="31">
                  <c:v>105.58933582787652</c:v>
                </c:pt>
                <c:pt idx="32">
                  <c:v>105.68288119738074</c:v>
                </c:pt>
                <c:pt idx="33">
                  <c:v>105.98690364826942</c:v>
                </c:pt>
                <c:pt idx="34">
                  <c:v>106.29092609915811</c:v>
                </c:pt>
                <c:pt idx="35">
                  <c:v>106.29092609915811</c:v>
                </c:pt>
                <c:pt idx="36">
                  <c:v>106.80542563143125</c:v>
                </c:pt>
                <c:pt idx="37">
                  <c:v>107.30823199251638</c:v>
                </c:pt>
                <c:pt idx="38">
                  <c:v>107.71749298409729</c:v>
                </c:pt>
                <c:pt idx="39">
                  <c:v>108.02151543498597</c:v>
                </c:pt>
                <c:pt idx="40">
                  <c:v>108.43077642656689</c:v>
                </c:pt>
                <c:pt idx="41">
                  <c:v>108.73479887745556</c:v>
                </c:pt>
                <c:pt idx="42">
                  <c:v>108.93358278765201</c:v>
                </c:pt>
                <c:pt idx="43">
                  <c:v>109.03882132834426</c:v>
                </c:pt>
                <c:pt idx="44">
                  <c:v>109.03882132834426</c:v>
                </c:pt>
                <c:pt idx="45">
                  <c:v>109.1440598690365</c:v>
                </c:pt>
                <c:pt idx="46">
                  <c:v>109.2376052385407</c:v>
                </c:pt>
                <c:pt idx="47">
                  <c:v>109.1440598690365</c:v>
                </c:pt>
                <c:pt idx="48">
                  <c:v>109.44808231992515</c:v>
                </c:pt>
                <c:pt idx="49">
                  <c:v>109.54162768942939</c:v>
                </c:pt>
                <c:pt idx="50">
                  <c:v>109.6468662301216</c:v>
                </c:pt>
                <c:pt idx="51">
                  <c:v>109.44808231992515</c:v>
                </c:pt>
                <c:pt idx="52">
                  <c:v>109.54162768942939</c:v>
                </c:pt>
                <c:pt idx="53">
                  <c:v>109.6468662301216</c:v>
                </c:pt>
                <c:pt idx="54">
                  <c:v>109.6468662301216</c:v>
                </c:pt>
                <c:pt idx="55">
                  <c:v>109.75210477081386</c:v>
                </c:pt>
                <c:pt idx="56">
                  <c:v>109.8573433115061</c:v>
                </c:pt>
                <c:pt idx="57">
                  <c:v>109.8573433115061</c:v>
                </c:pt>
                <c:pt idx="58">
                  <c:v>109.95088868101031</c:v>
                </c:pt>
                <c:pt idx="59">
                  <c:v>109.8573433115061</c:v>
                </c:pt>
                <c:pt idx="60">
                  <c:v>110.16136576239477</c:v>
                </c:pt>
                <c:pt idx="61">
                  <c:v>110.36014967259121</c:v>
                </c:pt>
                <c:pt idx="62">
                  <c:v>110.6641721234799</c:v>
                </c:pt>
                <c:pt idx="63">
                  <c:v>110.76941066417214</c:v>
                </c:pt>
                <c:pt idx="64">
                  <c:v>110.86295603367633</c:v>
                </c:pt>
                <c:pt idx="65">
                  <c:v>110.96819457436857</c:v>
                </c:pt>
                <c:pt idx="66">
                  <c:v>111.17867165575304</c:v>
                </c:pt>
                <c:pt idx="67">
                  <c:v>111.27221702525725</c:v>
                </c:pt>
                <c:pt idx="68">
                  <c:v>111.37745556594949</c:v>
                </c:pt>
                <c:pt idx="69">
                  <c:v>111.27221702525725</c:v>
                </c:pt>
                <c:pt idx="70">
                  <c:v>111.37745556594949</c:v>
                </c:pt>
                <c:pt idx="71">
                  <c:v>111.27221702525725</c:v>
                </c:pt>
                <c:pt idx="72">
                  <c:v>111.68147801683818</c:v>
                </c:pt>
                <c:pt idx="73">
                  <c:v>111.78671655753041</c:v>
                </c:pt>
                <c:pt idx="74">
                  <c:v>111.88026192703462</c:v>
                </c:pt>
                <c:pt idx="75">
                  <c:v>112.28952291861553</c:v>
                </c:pt>
                <c:pt idx="76">
                  <c:v>112.5</c:v>
                </c:pt>
                <c:pt idx="77">
                  <c:v>112.80402245088868</c:v>
                </c:pt>
                <c:pt idx="78">
                  <c:v>112.89756782039288</c:v>
                </c:pt>
                <c:pt idx="79">
                  <c:v>113.10804490177738</c:v>
                </c:pt>
                <c:pt idx="80">
                  <c:v>113.20159027128159</c:v>
                </c:pt>
                <c:pt idx="81">
                  <c:v>113.20159027128159</c:v>
                </c:pt>
                <c:pt idx="82">
                  <c:v>113.30682881197383</c:v>
                </c:pt>
                <c:pt idx="83">
                  <c:v>113.10804490177738</c:v>
                </c:pt>
                <c:pt idx="84">
                  <c:v>113.6108512628625</c:v>
                </c:pt>
                <c:pt idx="85">
                  <c:v>114.02011225444342</c:v>
                </c:pt>
                <c:pt idx="86">
                  <c:v>114.12535079513563</c:v>
                </c:pt>
                <c:pt idx="87">
                  <c:v>114.32413470533209</c:v>
                </c:pt>
                <c:pt idx="88">
                  <c:v>114.73339569691301</c:v>
                </c:pt>
                <c:pt idx="89">
                  <c:v>114.93217960710946</c:v>
                </c:pt>
                <c:pt idx="90">
                  <c:v>115.1309635173059</c:v>
                </c:pt>
                <c:pt idx="91">
                  <c:v>115.23620205799814</c:v>
                </c:pt>
                <c:pt idx="92">
                  <c:v>115.4466791393826</c:v>
                </c:pt>
                <c:pt idx="93">
                  <c:v>115.54022450888681</c:v>
                </c:pt>
                <c:pt idx="94">
                  <c:v>115.64546304957905</c:v>
                </c:pt>
                <c:pt idx="95">
                  <c:v>115.54022450888681</c:v>
                </c:pt>
                <c:pt idx="96">
                  <c:v>115.84424695977549</c:v>
                </c:pt>
                <c:pt idx="97">
                  <c:v>116.25350795135641</c:v>
                </c:pt>
                <c:pt idx="98">
                  <c:v>116.25350795135641</c:v>
                </c:pt>
                <c:pt idx="99">
                  <c:v>116.35874649204865</c:v>
                </c:pt>
                <c:pt idx="100">
                  <c:v>116.76800748362956</c:v>
                </c:pt>
                <c:pt idx="101">
                  <c:v>116.76800748362956</c:v>
                </c:pt>
                <c:pt idx="102">
                  <c:v>116.96679139382601</c:v>
                </c:pt>
                <c:pt idx="103">
                  <c:v>117.07202993451827</c:v>
                </c:pt>
                <c:pt idx="104">
                  <c:v>117.07202993451827</c:v>
                </c:pt>
                <c:pt idx="105">
                  <c:v>116.96679139382601</c:v>
                </c:pt>
                <c:pt idx="106">
                  <c:v>116.96679139382601</c:v>
                </c:pt>
                <c:pt idx="107">
                  <c:v>116.76800748362956</c:v>
                </c:pt>
                <c:pt idx="108">
                  <c:v>116.96679139382601</c:v>
                </c:pt>
                <c:pt idx="109">
                  <c:v>116.96679139382601</c:v>
                </c:pt>
                <c:pt idx="110">
                  <c:v>116.96679139382601</c:v>
                </c:pt>
                <c:pt idx="111">
                  <c:v>116.96679139382601</c:v>
                </c:pt>
                <c:pt idx="112">
                  <c:v>116.86155285313377</c:v>
                </c:pt>
                <c:pt idx="113">
                  <c:v>116.96679139382601</c:v>
                </c:pt>
                <c:pt idx="114">
                  <c:v>116.96679139382601</c:v>
                </c:pt>
                <c:pt idx="115">
                  <c:v>116.96679139382601</c:v>
                </c:pt>
                <c:pt idx="116">
                  <c:v>116.86155285313377</c:v>
                </c:pt>
                <c:pt idx="117">
                  <c:v>116.96679139382601</c:v>
                </c:pt>
                <c:pt idx="118">
                  <c:v>116.96679139382601</c:v>
                </c:pt>
                <c:pt idx="119">
                  <c:v>116.76800748362956</c:v>
                </c:pt>
                <c:pt idx="120">
                  <c:v>117.0018709073901</c:v>
                </c:pt>
                <c:pt idx="121">
                  <c:v>117.0954162768943</c:v>
                </c:pt>
                <c:pt idx="122">
                  <c:v>117.02525724976613</c:v>
                </c:pt>
                <c:pt idx="123">
                  <c:v>117.0954162768943</c:v>
                </c:pt>
                <c:pt idx="124">
                  <c:v>117.2708138447147</c:v>
                </c:pt>
                <c:pt idx="125">
                  <c:v>117.28250701590271</c:v>
                </c:pt>
                <c:pt idx="126">
                  <c:v>117.49298409728719</c:v>
                </c:pt>
                <c:pt idx="127">
                  <c:v>117.57483629560338</c:v>
                </c:pt>
                <c:pt idx="128">
                  <c:v>117.73854069223573</c:v>
                </c:pt>
                <c:pt idx="129">
                  <c:v>117.79700654817586</c:v>
                </c:pt>
                <c:pt idx="130">
                  <c:v>117.87885874649207</c:v>
                </c:pt>
                <c:pt idx="131">
                  <c:v>117.855472404116</c:v>
                </c:pt>
                <c:pt idx="132">
                  <c:v>118.0776426566885</c:v>
                </c:pt>
                <c:pt idx="133">
                  <c:v>118.29981290926099</c:v>
                </c:pt>
                <c:pt idx="134">
                  <c:v>118.33489242282509</c:v>
                </c:pt>
                <c:pt idx="135">
                  <c:v>118.58044901777363</c:v>
                </c:pt>
                <c:pt idx="136">
                  <c:v>118.79092609915811</c:v>
                </c:pt>
                <c:pt idx="137">
                  <c:v>119.03648269410665</c:v>
                </c:pt>
                <c:pt idx="138">
                  <c:v>119.24695977549111</c:v>
                </c:pt>
                <c:pt idx="139">
                  <c:v>119.29373246024322</c:v>
                </c:pt>
                <c:pt idx="140">
                  <c:v>119.48082319925165</c:v>
                </c:pt>
                <c:pt idx="141">
                  <c:v>119.6913002806361</c:v>
                </c:pt>
                <c:pt idx="142">
                  <c:v>120.19410664172125</c:v>
                </c:pt>
                <c:pt idx="143">
                  <c:v>120.14733395696912</c:v>
                </c:pt>
                <c:pt idx="144">
                  <c:v>121.21141253507952</c:v>
                </c:pt>
                <c:pt idx="145">
                  <c:v>121.83115060804491</c:v>
                </c:pt>
                <c:pt idx="146">
                  <c:v>122.50935453695043</c:v>
                </c:pt>
                <c:pt idx="147">
                  <c:v>123.29279700654818</c:v>
                </c:pt>
                <c:pt idx="148">
                  <c:v>123.67867165575304</c:v>
                </c:pt>
                <c:pt idx="149">
                  <c:v>124.27502338634238</c:v>
                </c:pt>
                <c:pt idx="150">
                  <c:v>124.68428437792329</c:v>
                </c:pt>
                <c:pt idx="151">
                  <c:v>125.11693171188027</c:v>
                </c:pt>
                <c:pt idx="152">
                  <c:v>125.22217025257251</c:v>
                </c:pt>
                <c:pt idx="153">
                  <c:v>125.6197380729654</c:v>
                </c:pt>
                <c:pt idx="154">
                  <c:v>125.92376052385407</c:v>
                </c:pt>
                <c:pt idx="155">
                  <c:v>125.80682881197383</c:v>
                </c:pt>
                <c:pt idx="156">
                  <c:v>126.63704396632367</c:v>
                </c:pt>
                <c:pt idx="157">
                  <c:v>126.75397567820394</c:v>
                </c:pt>
                <c:pt idx="158">
                  <c:v>126.99953227315248</c:v>
                </c:pt>
                <c:pt idx="159">
                  <c:v>127.04630495790458</c:v>
                </c:pt>
                <c:pt idx="160">
                  <c:v>127.36202057998129</c:v>
                </c:pt>
                <c:pt idx="161">
                  <c:v>127.53741814780169</c:v>
                </c:pt>
                <c:pt idx="162">
                  <c:v>127.61927034611786</c:v>
                </c:pt>
                <c:pt idx="163">
                  <c:v>127.84144059869035</c:v>
                </c:pt>
                <c:pt idx="164">
                  <c:v>127.82974742750233</c:v>
                </c:pt>
                <c:pt idx="165">
                  <c:v>127.99345182413471</c:v>
                </c:pt>
                <c:pt idx="166">
                  <c:v>128.02853133769878</c:v>
                </c:pt>
                <c:pt idx="167">
                  <c:v>127.677736202058</c:v>
                </c:pt>
                <c:pt idx="168">
                  <c:v>128.21562207670723</c:v>
                </c:pt>
                <c:pt idx="169">
                  <c:v>128.02853133769878</c:v>
                </c:pt>
                <c:pt idx="170">
                  <c:v>127.97006548175867</c:v>
                </c:pt>
                <c:pt idx="171">
                  <c:v>128.04022450888681</c:v>
                </c:pt>
                <c:pt idx="172">
                  <c:v>127.97006548175867</c:v>
                </c:pt>
                <c:pt idx="173">
                  <c:v>128.22731524789523</c:v>
                </c:pt>
                <c:pt idx="174">
                  <c:v>128.3910196445276</c:v>
                </c:pt>
                <c:pt idx="175">
                  <c:v>128.53133769878391</c:v>
                </c:pt>
                <c:pt idx="176">
                  <c:v>128.44948550046774</c:v>
                </c:pt>
                <c:pt idx="177">
                  <c:v>128.42609915809169</c:v>
                </c:pt>
                <c:pt idx="178">
                  <c:v>128.36763330215155</c:v>
                </c:pt>
                <c:pt idx="179">
                  <c:v>127.91159962581852</c:v>
                </c:pt>
                <c:pt idx="180">
                  <c:v>128.71842843779234</c:v>
                </c:pt>
                <c:pt idx="181">
                  <c:v>129.03414405986905</c:v>
                </c:pt>
                <c:pt idx="182">
                  <c:v>129.32647333956967</c:v>
                </c:pt>
                <c:pt idx="183">
                  <c:v>129.44340505144996</c:v>
                </c:pt>
                <c:pt idx="184">
                  <c:v>129.82927970065484</c:v>
                </c:pt>
                <c:pt idx="185">
                  <c:v>129.99298409728718</c:v>
                </c:pt>
                <c:pt idx="186">
                  <c:v>130.4490177736202</c:v>
                </c:pt>
                <c:pt idx="187">
                  <c:v>130.67118802619271</c:v>
                </c:pt>
                <c:pt idx="188">
                  <c:v>130.65949485500468</c:v>
                </c:pt>
                <c:pt idx="189">
                  <c:v>131.04536950420953</c:v>
                </c:pt>
                <c:pt idx="190">
                  <c:v>131.15060804490179</c:v>
                </c:pt>
                <c:pt idx="191">
                  <c:v>131.25584658559401</c:v>
                </c:pt>
                <c:pt idx="192">
                  <c:v>132.39008419083257</c:v>
                </c:pt>
                <c:pt idx="193">
                  <c:v>132.58886810102902</c:v>
                </c:pt>
                <c:pt idx="194">
                  <c:v>132.9981290926099</c:v>
                </c:pt>
                <c:pt idx="195">
                  <c:v>133.12675397567821</c:v>
                </c:pt>
                <c:pt idx="196">
                  <c:v>133.51262862488309</c:v>
                </c:pt>
                <c:pt idx="197">
                  <c:v>133.75818521983163</c:v>
                </c:pt>
                <c:pt idx="198">
                  <c:v>133.95696913002809</c:v>
                </c:pt>
                <c:pt idx="199">
                  <c:v>134.21421889616465</c:v>
                </c:pt>
                <c:pt idx="200">
                  <c:v>134.48316183348925</c:v>
                </c:pt>
                <c:pt idx="201">
                  <c:v>134.47146866230122</c:v>
                </c:pt>
                <c:pt idx="202">
                  <c:v>134.83395696913004</c:v>
                </c:pt>
                <c:pt idx="203">
                  <c:v>134.47146866230122</c:v>
                </c:pt>
                <c:pt idx="204">
                  <c:v>136.13189897100096</c:v>
                </c:pt>
                <c:pt idx="205">
                  <c:v>136.59962581852199</c:v>
                </c:pt>
                <c:pt idx="206">
                  <c:v>137.12581852198315</c:v>
                </c:pt>
                <c:pt idx="207">
                  <c:v>137.51169317118803</c:v>
                </c:pt>
                <c:pt idx="208">
                  <c:v>137.64031805425631</c:v>
                </c:pt>
                <c:pt idx="209">
                  <c:v>138.40037418147801</c:v>
                </c:pt>
                <c:pt idx="210">
                  <c:v>138.54069223573435</c:v>
                </c:pt>
                <c:pt idx="211">
                  <c:v>138.80963517305892</c:v>
                </c:pt>
                <c:pt idx="212">
                  <c:v>138.73947614593078</c:v>
                </c:pt>
                <c:pt idx="213">
                  <c:v>139.09027128157157</c:v>
                </c:pt>
                <c:pt idx="214">
                  <c:v>139.13704396632366</c:v>
                </c:pt>
                <c:pt idx="215">
                  <c:v>138.55238540692235</c:v>
                </c:pt>
                <c:pt idx="216">
                  <c:v>140.04911131898973</c:v>
                </c:pt>
                <c:pt idx="217">
                  <c:v>139.93217960710948</c:v>
                </c:pt>
                <c:pt idx="218">
                  <c:v>140.25958840037421</c:v>
                </c:pt>
                <c:pt idx="219">
                  <c:v>140.16604303086999</c:v>
                </c:pt>
                <c:pt idx="220">
                  <c:v>140.57530402245089</c:v>
                </c:pt>
                <c:pt idx="221">
                  <c:v>140.72731524789523</c:v>
                </c:pt>
                <c:pt idx="222">
                  <c:v>140.9845650140318</c:v>
                </c:pt>
                <c:pt idx="223">
                  <c:v>140.86763330215155</c:v>
                </c:pt>
                <c:pt idx="224">
                  <c:v>141.10149672591209</c:v>
                </c:pt>
                <c:pt idx="225">
                  <c:v>140.8910196445276</c:v>
                </c:pt>
                <c:pt idx="226">
                  <c:v>140.85594013096352</c:v>
                </c:pt>
                <c:pt idx="227">
                  <c:v>140.15434985968196</c:v>
                </c:pt>
                <c:pt idx="228">
                  <c:v>141.13657623947614</c:v>
                </c:pt>
                <c:pt idx="229">
                  <c:v>140.92609915809166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4F-41C8-A95E-505A1C1C7C21}"/>
            </c:ext>
          </c:extLst>
        </c:ser>
        <c:ser>
          <c:idx val="2"/>
          <c:order val="2"/>
          <c:tx>
            <c:strRef>
              <c:f>'Eurostat CPI data 2'!$D$11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2'!$D$12:$D$241</c:f>
              <c:numCache>
                <c:formatCode>0.00</c:formatCode>
                <c:ptCount val="230"/>
                <c:pt idx="0">
                  <c:v>100</c:v>
                </c:pt>
                <c:pt idx="1">
                  <c:v>100.29776674937966</c:v>
                </c:pt>
                <c:pt idx="2">
                  <c:v>100.29776674937966</c:v>
                </c:pt>
                <c:pt idx="3">
                  <c:v>100.50868486352358</c:v>
                </c:pt>
                <c:pt idx="4">
                  <c:v>100.7071960297767</c:v>
                </c:pt>
                <c:pt idx="5">
                  <c:v>100.60794044665013</c:v>
                </c:pt>
                <c:pt idx="6">
                  <c:v>100.7071960297767</c:v>
                </c:pt>
                <c:pt idx="7">
                  <c:v>100.90570719602978</c:v>
                </c:pt>
                <c:pt idx="8">
                  <c:v>100.90570719602978</c:v>
                </c:pt>
                <c:pt idx="9">
                  <c:v>100.90570719602978</c:v>
                </c:pt>
                <c:pt idx="10">
                  <c:v>103.23821339950372</c:v>
                </c:pt>
                <c:pt idx="11">
                  <c:v>104.04466501240694</c:v>
                </c:pt>
                <c:pt idx="12">
                  <c:v>104.95037220843673</c:v>
                </c:pt>
                <c:pt idx="13">
                  <c:v>105.6575682382134</c:v>
                </c:pt>
                <c:pt idx="14">
                  <c:v>105.75682382133995</c:v>
                </c:pt>
                <c:pt idx="15">
                  <c:v>105.75682382133995</c:v>
                </c:pt>
                <c:pt idx="16">
                  <c:v>105.55831265508687</c:v>
                </c:pt>
                <c:pt idx="17">
                  <c:v>105.6575682382134</c:v>
                </c:pt>
                <c:pt idx="18">
                  <c:v>105.55831265508687</c:v>
                </c:pt>
                <c:pt idx="19">
                  <c:v>105.14888337468985</c:v>
                </c:pt>
                <c:pt idx="20">
                  <c:v>105.4590570719603</c:v>
                </c:pt>
                <c:pt idx="21">
                  <c:v>105.35980148883375</c:v>
                </c:pt>
                <c:pt idx="22">
                  <c:v>105.35980148883375</c:v>
                </c:pt>
                <c:pt idx="23">
                  <c:v>104.54094292803973</c:v>
                </c:pt>
                <c:pt idx="24">
                  <c:v>105.4590570719603</c:v>
                </c:pt>
                <c:pt idx="25">
                  <c:v>105.55831265508687</c:v>
                </c:pt>
                <c:pt idx="26">
                  <c:v>105.35980148883375</c:v>
                </c:pt>
                <c:pt idx="27">
                  <c:v>105.4590570719603</c:v>
                </c:pt>
                <c:pt idx="28">
                  <c:v>105.4590570719603</c:v>
                </c:pt>
                <c:pt idx="29">
                  <c:v>105.75682382133995</c:v>
                </c:pt>
                <c:pt idx="30">
                  <c:v>106.06699751861042</c:v>
                </c:pt>
                <c:pt idx="31">
                  <c:v>106.06699751861042</c:v>
                </c:pt>
                <c:pt idx="32">
                  <c:v>106.06699751861042</c:v>
                </c:pt>
                <c:pt idx="33">
                  <c:v>106.56327543424318</c:v>
                </c:pt>
                <c:pt idx="34">
                  <c:v>106.46401985111665</c:v>
                </c:pt>
                <c:pt idx="35">
                  <c:v>105.96774193548389</c:v>
                </c:pt>
                <c:pt idx="36">
                  <c:v>106.67493796526055</c:v>
                </c:pt>
                <c:pt idx="37">
                  <c:v>107.07196029776675</c:v>
                </c:pt>
                <c:pt idx="38">
                  <c:v>107.87841191066998</c:v>
                </c:pt>
                <c:pt idx="39">
                  <c:v>108.38709677419357</c:v>
                </c:pt>
                <c:pt idx="40">
                  <c:v>108.89578163771712</c:v>
                </c:pt>
                <c:pt idx="41">
                  <c:v>109.40446650124072</c:v>
                </c:pt>
                <c:pt idx="42">
                  <c:v>109.90074441687345</c:v>
                </c:pt>
                <c:pt idx="43">
                  <c:v>110.11166253101739</c:v>
                </c:pt>
                <c:pt idx="44">
                  <c:v>110.60794044665015</c:v>
                </c:pt>
                <c:pt idx="45">
                  <c:v>110.11166253101739</c:v>
                </c:pt>
                <c:pt idx="46">
                  <c:v>110.40942928039703</c:v>
                </c:pt>
                <c:pt idx="47">
                  <c:v>109.70223325062037</c:v>
                </c:pt>
                <c:pt idx="48">
                  <c:v>110.60794044665015</c:v>
                </c:pt>
                <c:pt idx="49">
                  <c:v>110.71960297766749</c:v>
                </c:pt>
                <c:pt idx="50">
                  <c:v>110.81885856079406</c:v>
                </c:pt>
                <c:pt idx="51">
                  <c:v>111.1166253101737</c:v>
                </c:pt>
                <c:pt idx="52">
                  <c:v>111.1166253101737</c:v>
                </c:pt>
                <c:pt idx="53">
                  <c:v>111.21588089330025</c:v>
                </c:pt>
                <c:pt idx="54">
                  <c:v>110.9181141439206</c:v>
                </c:pt>
                <c:pt idx="55">
                  <c:v>111.52605459057072</c:v>
                </c:pt>
                <c:pt idx="56">
                  <c:v>111.72456575682384</c:v>
                </c:pt>
                <c:pt idx="57">
                  <c:v>111.31513647642682</c:v>
                </c:pt>
                <c:pt idx="58">
                  <c:v>111.62531017369727</c:v>
                </c:pt>
                <c:pt idx="59">
                  <c:v>111.1166253101737</c:v>
                </c:pt>
                <c:pt idx="60">
                  <c:v>111.82382133995037</c:v>
                </c:pt>
                <c:pt idx="61">
                  <c:v>111.92307692307692</c:v>
                </c:pt>
                <c:pt idx="62">
                  <c:v>111.92307692307692</c:v>
                </c:pt>
                <c:pt idx="63">
                  <c:v>111.92307692307692</c:v>
                </c:pt>
                <c:pt idx="64">
                  <c:v>111.92307692307692</c:v>
                </c:pt>
                <c:pt idx="65">
                  <c:v>111.82382133995037</c:v>
                </c:pt>
                <c:pt idx="66">
                  <c:v>112.33250620347397</c:v>
                </c:pt>
                <c:pt idx="67">
                  <c:v>112.03473945409431</c:v>
                </c:pt>
                <c:pt idx="68">
                  <c:v>112.33250620347397</c:v>
                </c:pt>
                <c:pt idx="69">
                  <c:v>111.72456575682384</c:v>
                </c:pt>
                <c:pt idx="70">
                  <c:v>112.33250620347397</c:v>
                </c:pt>
                <c:pt idx="71">
                  <c:v>111.62531017369727</c:v>
                </c:pt>
                <c:pt idx="72">
                  <c:v>112.33250620347397</c:v>
                </c:pt>
                <c:pt idx="73">
                  <c:v>112.33250620347397</c:v>
                </c:pt>
                <c:pt idx="74">
                  <c:v>112.33250620347397</c:v>
                </c:pt>
                <c:pt idx="75">
                  <c:v>112.23325062034739</c:v>
                </c:pt>
                <c:pt idx="76">
                  <c:v>112.23325062034739</c:v>
                </c:pt>
                <c:pt idx="77">
                  <c:v>112.13399503722084</c:v>
                </c:pt>
                <c:pt idx="78">
                  <c:v>112.53101736972707</c:v>
                </c:pt>
                <c:pt idx="79">
                  <c:v>112.53101736972707</c:v>
                </c:pt>
                <c:pt idx="80">
                  <c:v>112.94044665012409</c:v>
                </c:pt>
                <c:pt idx="81">
                  <c:v>112.84119106699752</c:v>
                </c:pt>
                <c:pt idx="82">
                  <c:v>113.44913151364764</c:v>
                </c:pt>
                <c:pt idx="83">
                  <c:v>113.13895781637717</c:v>
                </c:pt>
                <c:pt idx="84">
                  <c:v>114.05707196029778</c:v>
                </c:pt>
                <c:pt idx="85">
                  <c:v>113.94540942928042</c:v>
                </c:pt>
                <c:pt idx="86">
                  <c:v>113.44913151364764</c:v>
                </c:pt>
                <c:pt idx="87">
                  <c:v>113.44913151364764</c:v>
                </c:pt>
                <c:pt idx="88">
                  <c:v>113.7468982630273</c:v>
                </c:pt>
                <c:pt idx="89">
                  <c:v>113.64764267990076</c:v>
                </c:pt>
                <c:pt idx="90">
                  <c:v>113.7468982630273</c:v>
                </c:pt>
                <c:pt idx="91">
                  <c:v>113.44913151364764</c:v>
                </c:pt>
                <c:pt idx="92">
                  <c:v>114.05707196029778</c:v>
                </c:pt>
                <c:pt idx="93">
                  <c:v>114.15632754342433</c:v>
                </c:pt>
                <c:pt idx="94">
                  <c:v>114.76426799007444</c:v>
                </c:pt>
                <c:pt idx="95">
                  <c:v>114.25558312655089</c:v>
                </c:pt>
                <c:pt idx="96">
                  <c:v>115.16129032258064</c:v>
                </c:pt>
                <c:pt idx="97">
                  <c:v>115.76923076923077</c:v>
                </c:pt>
                <c:pt idx="98">
                  <c:v>116.07940446650124</c:v>
                </c:pt>
                <c:pt idx="99">
                  <c:v>118.49875930521094</c:v>
                </c:pt>
                <c:pt idx="100">
                  <c:v>120.11166253101737</c:v>
                </c:pt>
                <c:pt idx="101">
                  <c:v>120.83126550868488</c:v>
                </c:pt>
                <c:pt idx="102">
                  <c:v>121.32754342431764</c:v>
                </c:pt>
                <c:pt idx="103">
                  <c:v>121.32754342431764</c:v>
                </c:pt>
                <c:pt idx="104">
                  <c:v>121.22828784119106</c:v>
                </c:pt>
                <c:pt idx="105">
                  <c:v>121.02977667493798</c:v>
                </c:pt>
                <c:pt idx="106">
                  <c:v>121.83622828784119</c:v>
                </c:pt>
                <c:pt idx="107">
                  <c:v>121.73697270471466</c:v>
                </c:pt>
                <c:pt idx="108">
                  <c:v>122.74193548387098</c:v>
                </c:pt>
                <c:pt idx="109">
                  <c:v>123.66004962779158</c:v>
                </c:pt>
                <c:pt idx="110">
                  <c:v>123.95781637717123</c:v>
                </c:pt>
                <c:pt idx="111">
                  <c:v>124.05707196029776</c:v>
                </c:pt>
                <c:pt idx="112">
                  <c:v>124.56575682382136</c:v>
                </c:pt>
                <c:pt idx="113">
                  <c:v>124.66501240694789</c:v>
                </c:pt>
                <c:pt idx="114">
                  <c:v>124.56575682382136</c:v>
                </c:pt>
                <c:pt idx="115">
                  <c:v>124.2679900744417</c:v>
                </c:pt>
                <c:pt idx="116">
                  <c:v>123.85856079404466</c:v>
                </c:pt>
                <c:pt idx="117">
                  <c:v>124.36724565756825</c:v>
                </c:pt>
                <c:pt idx="118">
                  <c:v>124.36724565756825</c:v>
                </c:pt>
                <c:pt idx="119">
                  <c:v>123.75930521091811</c:v>
                </c:pt>
                <c:pt idx="120">
                  <c:v>123.88337468982631</c:v>
                </c:pt>
                <c:pt idx="121">
                  <c:v>124.13151364764268</c:v>
                </c:pt>
                <c:pt idx="122">
                  <c:v>123.014888337469</c:v>
                </c:pt>
                <c:pt idx="123">
                  <c:v>122.41935483870969</c:v>
                </c:pt>
                <c:pt idx="124">
                  <c:v>122.6302729528536</c:v>
                </c:pt>
                <c:pt idx="125">
                  <c:v>122.87841191067</c:v>
                </c:pt>
                <c:pt idx="126">
                  <c:v>123.00248138957816</c:v>
                </c:pt>
                <c:pt idx="127">
                  <c:v>122.89081885856079</c:v>
                </c:pt>
                <c:pt idx="128">
                  <c:v>123.25062034739456</c:v>
                </c:pt>
                <c:pt idx="129">
                  <c:v>122.23325062034741</c:v>
                </c:pt>
                <c:pt idx="130">
                  <c:v>123.06451612903227</c:v>
                </c:pt>
                <c:pt idx="131">
                  <c:v>122.48138957816377</c:v>
                </c:pt>
                <c:pt idx="132">
                  <c:v>122.38213399503724</c:v>
                </c:pt>
                <c:pt idx="133">
                  <c:v>122.55583126550869</c:v>
                </c:pt>
                <c:pt idx="134">
                  <c:v>122.18362282878412</c:v>
                </c:pt>
                <c:pt idx="135">
                  <c:v>122.79156327543426</c:v>
                </c:pt>
                <c:pt idx="136">
                  <c:v>122.39454094292806</c:v>
                </c:pt>
                <c:pt idx="137">
                  <c:v>122.43176178660052</c:v>
                </c:pt>
                <c:pt idx="138">
                  <c:v>123.18858560794045</c:v>
                </c:pt>
                <c:pt idx="139">
                  <c:v>123.38709677419355</c:v>
                </c:pt>
                <c:pt idx="140">
                  <c:v>123.77171215880895</c:v>
                </c:pt>
                <c:pt idx="141">
                  <c:v>122.65508684863524</c:v>
                </c:pt>
                <c:pt idx="142">
                  <c:v>124.24317617866005</c:v>
                </c:pt>
                <c:pt idx="143">
                  <c:v>123.73449131513649</c:v>
                </c:pt>
                <c:pt idx="144">
                  <c:v>124.45409429280399</c:v>
                </c:pt>
                <c:pt idx="145">
                  <c:v>125.19851116625311</c:v>
                </c:pt>
                <c:pt idx="146">
                  <c:v>125.29776674937965</c:v>
                </c:pt>
                <c:pt idx="147">
                  <c:v>126.87344913151367</c:v>
                </c:pt>
                <c:pt idx="148">
                  <c:v>127.64267990074443</c:v>
                </c:pt>
                <c:pt idx="149">
                  <c:v>128.58560794044666</c:v>
                </c:pt>
                <c:pt idx="150">
                  <c:v>128.6848635235732</c:v>
                </c:pt>
                <c:pt idx="151">
                  <c:v>128.88337468982633</c:v>
                </c:pt>
                <c:pt idx="152">
                  <c:v>128.39950372208438</c:v>
                </c:pt>
                <c:pt idx="153">
                  <c:v>127.92803970223325</c:v>
                </c:pt>
                <c:pt idx="154">
                  <c:v>128.43672456575683</c:v>
                </c:pt>
                <c:pt idx="155">
                  <c:v>127.86600496277917</c:v>
                </c:pt>
                <c:pt idx="156">
                  <c:v>129.19354838709677</c:v>
                </c:pt>
                <c:pt idx="157">
                  <c:v>129.71464019851118</c:v>
                </c:pt>
                <c:pt idx="158">
                  <c:v>129.21836228287842</c:v>
                </c:pt>
                <c:pt idx="159">
                  <c:v>130.02481389578165</c:v>
                </c:pt>
                <c:pt idx="160">
                  <c:v>130.80645161290326</c:v>
                </c:pt>
                <c:pt idx="161">
                  <c:v>130.98014888337468</c:v>
                </c:pt>
                <c:pt idx="162">
                  <c:v>131.14143920595535</c:v>
                </c:pt>
                <c:pt idx="163">
                  <c:v>131.41439205955336</c:v>
                </c:pt>
                <c:pt idx="164">
                  <c:v>131.61290322580646</c:v>
                </c:pt>
                <c:pt idx="165">
                  <c:v>131.48883374689828</c:v>
                </c:pt>
                <c:pt idx="166">
                  <c:v>131.62531017369727</c:v>
                </c:pt>
                <c:pt idx="167">
                  <c:v>131.09181141439205</c:v>
                </c:pt>
                <c:pt idx="168">
                  <c:v>131.25310173697272</c:v>
                </c:pt>
                <c:pt idx="169">
                  <c:v>131.06699751861044</c:v>
                </c:pt>
                <c:pt idx="170">
                  <c:v>130.28535980148885</c:v>
                </c:pt>
                <c:pt idx="171">
                  <c:v>130.11166253101737</c:v>
                </c:pt>
                <c:pt idx="172">
                  <c:v>130.14888337468983</c:v>
                </c:pt>
                <c:pt idx="173">
                  <c:v>130.74441687344913</c:v>
                </c:pt>
                <c:pt idx="174">
                  <c:v>130.84367245657569</c:v>
                </c:pt>
                <c:pt idx="175">
                  <c:v>131.17866004962781</c:v>
                </c:pt>
                <c:pt idx="176">
                  <c:v>131.22828784119108</c:v>
                </c:pt>
                <c:pt idx="177">
                  <c:v>130.58312655086851</c:v>
                </c:pt>
                <c:pt idx="178">
                  <c:v>130.95533498759306</c:v>
                </c:pt>
                <c:pt idx="179">
                  <c:v>129.95037220843673</c:v>
                </c:pt>
                <c:pt idx="180">
                  <c:v>130.44665012406949</c:v>
                </c:pt>
                <c:pt idx="181">
                  <c:v>130.48387096774195</c:v>
                </c:pt>
                <c:pt idx="182">
                  <c:v>130.80645161290326</c:v>
                </c:pt>
                <c:pt idx="183">
                  <c:v>130.23573200992558</c:v>
                </c:pt>
                <c:pt idx="184">
                  <c:v>130.09925558312656</c:v>
                </c:pt>
                <c:pt idx="185">
                  <c:v>130.52109181141441</c:v>
                </c:pt>
                <c:pt idx="186">
                  <c:v>130.37220843672458</c:v>
                </c:pt>
                <c:pt idx="187">
                  <c:v>130.7692307692308</c:v>
                </c:pt>
                <c:pt idx="188">
                  <c:v>130.16129032258067</c:v>
                </c:pt>
                <c:pt idx="189">
                  <c:v>129.26799007444168</c:v>
                </c:pt>
                <c:pt idx="190">
                  <c:v>129.65260545905707</c:v>
                </c:pt>
                <c:pt idx="191">
                  <c:v>129.50372208436724</c:v>
                </c:pt>
                <c:pt idx="192">
                  <c:v>130.18610421836229</c:v>
                </c:pt>
                <c:pt idx="193">
                  <c:v>130.53349875930522</c:v>
                </c:pt>
                <c:pt idx="194">
                  <c:v>130.44665012406949</c:v>
                </c:pt>
                <c:pt idx="195">
                  <c:v>131.66253101736973</c:v>
                </c:pt>
                <c:pt idx="196">
                  <c:v>131.07940446650127</c:v>
                </c:pt>
                <c:pt idx="197">
                  <c:v>131.79900744416875</c:v>
                </c:pt>
                <c:pt idx="198">
                  <c:v>132.03473945409431</c:v>
                </c:pt>
                <c:pt idx="199">
                  <c:v>133.15136476426798</c:v>
                </c:pt>
                <c:pt idx="200">
                  <c:v>133.37468982630273</c:v>
                </c:pt>
                <c:pt idx="201">
                  <c:v>132.27047146401986</c:v>
                </c:pt>
                <c:pt idx="202">
                  <c:v>133.52357320099259</c:v>
                </c:pt>
                <c:pt idx="203">
                  <c:v>132.6799007444169</c:v>
                </c:pt>
                <c:pt idx="204">
                  <c:v>134.42928039702232</c:v>
                </c:pt>
                <c:pt idx="205">
                  <c:v>135.74441687344913</c:v>
                </c:pt>
                <c:pt idx="206">
                  <c:v>135.69478908188589</c:v>
                </c:pt>
                <c:pt idx="207">
                  <c:v>137.08436724565757</c:v>
                </c:pt>
                <c:pt idx="208">
                  <c:v>137.85359801488835</c:v>
                </c:pt>
                <c:pt idx="209">
                  <c:v>139.31761786600498</c:v>
                </c:pt>
                <c:pt idx="210">
                  <c:v>139.28039702233252</c:v>
                </c:pt>
                <c:pt idx="211">
                  <c:v>141.10421836228289</c:v>
                </c:pt>
                <c:pt idx="212">
                  <c:v>141.27791563275437</c:v>
                </c:pt>
                <c:pt idx="213">
                  <c:v>140.53349875930522</c:v>
                </c:pt>
                <c:pt idx="214">
                  <c:v>142.4317617866005</c:v>
                </c:pt>
                <c:pt idx="215">
                  <c:v>141.31513647642683</c:v>
                </c:pt>
                <c:pt idx="216">
                  <c:v>142.2828784119107</c:v>
                </c:pt>
                <c:pt idx="217">
                  <c:v>142.49379652605458</c:v>
                </c:pt>
                <c:pt idx="218">
                  <c:v>142.15880893300249</c:v>
                </c:pt>
                <c:pt idx="219">
                  <c:v>142.64267990074441</c:v>
                </c:pt>
                <c:pt idx="220">
                  <c:v>143.46153846153845</c:v>
                </c:pt>
                <c:pt idx="221">
                  <c:v>143.46153846153845</c:v>
                </c:pt>
                <c:pt idx="222">
                  <c:v>143.23821339950373</c:v>
                </c:pt>
                <c:pt idx="223">
                  <c:v>143.48635235732013</c:v>
                </c:pt>
                <c:pt idx="224">
                  <c:v>142.92803970223326</c:v>
                </c:pt>
                <c:pt idx="225">
                  <c:v>142.2828784119107</c:v>
                </c:pt>
                <c:pt idx="226">
                  <c:v>142.91563275434245</c:v>
                </c:pt>
                <c:pt idx="227">
                  <c:v>141.30272952853599</c:v>
                </c:pt>
                <c:pt idx="228">
                  <c:v>142.79156327543424</c:v>
                </c:pt>
                <c:pt idx="229">
                  <c:v>143.17617866004963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4F-41C8-A95E-505A1C1C7C21}"/>
            </c:ext>
          </c:extLst>
        </c:ser>
        <c:ser>
          <c:idx val="3"/>
          <c:order val="3"/>
          <c:tx>
            <c:strRef>
              <c:f>'Eurostat CPI data 2'!$E$11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2'!$E$12:$E$241</c:f>
              <c:numCache>
                <c:formatCode>0.00</c:formatCode>
                <c:ptCount val="230"/>
                <c:pt idx="0">
                  <c:v>100</c:v>
                </c:pt>
                <c:pt idx="1">
                  <c:v>100.09452912678718</c:v>
                </c:pt>
                <c:pt idx="2">
                  <c:v>100.40174878884555</c:v>
                </c:pt>
                <c:pt idx="3">
                  <c:v>100.60262318326836</c:v>
                </c:pt>
                <c:pt idx="4">
                  <c:v>100.70896845090394</c:v>
                </c:pt>
                <c:pt idx="5">
                  <c:v>101.00437197211392</c:v>
                </c:pt>
                <c:pt idx="6">
                  <c:v>101.11071723974949</c:v>
                </c:pt>
                <c:pt idx="7">
                  <c:v>101.2052463665367</c:v>
                </c:pt>
                <c:pt idx="8">
                  <c:v>101.2052463665367</c:v>
                </c:pt>
                <c:pt idx="9">
                  <c:v>101.11071723974949</c:v>
                </c:pt>
                <c:pt idx="10">
                  <c:v>101.2052463665367</c:v>
                </c:pt>
                <c:pt idx="11">
                  <c:v>101.11071723974949</c:v>
                </c:pt>
                <c:pt idx="12">
                  <c:v>101.81968569065344</c:v>
                </c:pt>
                <c:pt idx="13">
                  <c:v>102.11508921186341</c:v>
                </c:pt>
                <c:pt idx="14">
                  <c:v>102.11508921186341</c:v>
                </c:pt>
                <c:pt idx="15">
                  <c:v>102.22143447949901</c:v>
                </c:pt>
                <c:pt idx="16">
                  <c:v>102.22143447949901</c:v>
                </c:pt>
                <c:pt idx="17">
                  <c:v>102.42230887392179</c:v>
                </c:pt>
                <c:pt idx="18">
                  <c:v>102.42230887392179</c:v>
                </c:pt>
                <c:pt idx="19">
                  <c:v>102.42230887392179</c:v>
                </c:pt>
                <c:pt idx="20">
                  <c:v>102.51683800070899</c:v>
                </c:pt>
                <c:pt idx="21">
                  <c:v>102.51683800070899</c:v>
                </c:pt>
                <c:pt idx="22">
                  <c:v>102.62318326834456</c:v>
                </c:pt>
                <c:pt idx="23">
                  <c:v>102.62318326834456</c:v>
                </c:pt>
                <c:pt idx="24">
                  <c:v>102.82405766276734</c:v>
                </c:pt>
                <c:pt idx="25">
                  <c:v>103.02493205719013</c:v>
                </c:pt>
                <c:pt idx="26">
                  <c:v>103.42668084603571</c:v>
                </c:pt>
                <c:pt idx="27">
                  <c:v>103.62755524045848</c:v>
                </c:pt>
                <c:pt idx="28">
                  <c:v>104.02930402930404</c:v>
                </c:pt>
                <c:pt idx="29">
                  <c:v>104.13564929693962</c:v>
                </c:pt>
                <c:pt idx="30">
                  <c:v>104.5373980857852</c:v>
                </c:pt>
                <c:pt idx="31">
                  <c:v>104.73827248020797</c:v>
                </c:pt>
                <c:pt idx="32">
                  <c:v>104.93914687463075</c:v>
                </c:pt>
                <c:pt idx="33">
                  <c:v>105.34089566347633</c:v>
                </c:pt>
                <c:pt idx="34">
                  <c:v>105.64811532553469</c:v>
                </c:pt>
                <c:pt idx="35">
                  <c:v>105.74264445232187</c:v>
                </c:pt>
                <c:pt idx="36">
                  <c:v>106.45161290322582</c:v>
                </c:pt>
                <c:pt idx="37">
                  <c:v>107.05423608649416</c:v>
                </c:pt>
                <c:pt idx="38">
                  <c:v>107.45598487533971</c:v>
                </c:pt>
                <c:pt idx="39">
                  <c:v>107.96407893182088</c:v>
                </c:pt>
                <c:pt idx="40">
                  <c:v>108.36582772066643</c:v>
                </c:pt>
                <c:pt idx="41">
                  <c:v>108.6730473827248</c:v>
                </c:pt>
                <c:pt idx="42">
                  <c:v>108.87392177714759</c:v>
                </c:pt>
                <c:pt idx="43">
                  <c:v>109.16932529835756</c:v>
                </c:pt>
                <c:pt idx="44">
                  <c:v>109.07479617157037</c:v>
                </c:pt>
                <c:pt idx="45">
                  <c:v>109.16932529835756</c:v>
                </c:pt>
                <c:pt idx="46">
                  <c:v>109.37019969278035</c:v>
                </c:pt>
                <c:pt idx="47">
                  <c:v>109.37019969278035</c:v>
                </c:pt>
                <c:pt idx="48">
                  <c:v>109.6774193548387</c:v>
                </c:pt>
                <c:pt idx="49">
                  <c:v>110.07916814368429</c:v>
                </c:pt>
                <c:pt idx="50">
                  <c:v>110.38638780574266</c:v>
                </c:pt>
                <c:pt idx="51">
                  <c:v>110.18551341131987</c:v>
                </c:pt>
                <c:pt idx="52">
                  <c:v>110.38638780574266</c:v>
                </c:pt>
                <c:pt idx="53">
                  <c:v>110.28004253810705</c:v>
                </c:pt>
                <c:pt idx="54">
                  <c:v>110.48091693252984</c:v>
                </c:pt>
                <c:pt idx="55">
                  <c:v>110.68179132695262</c:v>
                </c:pt>
                <c:pt idx="56">
                  <c:v>110.78813659458821</c:v>
                </c:pt>
                <c:pt idx="57">
                  <c:v>110.88266572137542</c:v>
                </c:pt>
                <c:pt idx="58">
                  <c:v>110.98901098901099</c:v>
                </c:pt>
                <c:pt idx="59">
                  <c:v>110.88266572137542</c:v>
                </c:pt>
                <c:pt idx="60">
                  <c:v>111.28441451022097</c:v>
                </c:pt>
                <c:pt idx="61">
                  <c:v>111.49710504549215</c:v>
                </c:pt>
                <c:pt idx="62">
                  <c:v>111.79250856670212</c:v>
                </c:pt>
                <c:pt idx="63">
                  <c:v>111.89885383433771</c:v>
                </c:pt>
                <c:pt idx="64">
                  <c:v>111.89885383433771</c:v>
                </c:pt>
                <c:pt idx="65">
                  <c:v>111.79250856670212</c:v>
                </c:pt>
                <c:pt idx="66">
                  <c:v>111.99338296112491</c:v>
                </c:pt>
                <c:pt idx="67">
                  <c:v>112.19425735554769</c:v>
                </c:pt>
                <c:pt idx="68">
                  <c:v>112.19425735554769</c:v>
                </c:pt>
                <c:pt idx="69">
                  <c:v>112.09972822876051</c:v>
                </c:pt>
                <c:pt idx="70">
                  <c:v>112.19425735554769</c:v>
                </c:pt>
                <c:pt idx="71">
                  <c:v>112.09972822876051</c:v>
                </c:pt>
                <c:pt idx="72">
                  <c:v>112.19425735554769</c:v>
                </c:pt>
                <c:pt idx="73">
                  <c:v>112.30060262318329</c:v>
                </c:pt>
                <c:pt idx="74">
                  <c:v>112.30060262318329</c:v>
                </c:pt>
                <c:pt idx="75">
                  <c:v>112.19425735554769</c:v>
                </c:pt>
                <c:pt idx="76">
                  <c:v>112.59600614439324</c:v>
                </c:pt>
                <c:pt idx="77">
                  <c:v>112.79688053881603</c:v>
                </c:pt>
                <c:pt idx="78">
                  <c:v>112.99775493323881</c:v>
                </c:pt>
                <c:pt idx="79">
                  <c:v>113.41131986293279</c:v>
                </c:pt>
                <c:pt idx="80">
                  <c:v>113.50584898971996</c:v>
                </c:pt>
                <c:pt idx="81">
                  <c:v>113.50584898971996</c:v>
                </c:pt>
                <c:pt idx="82">
                  <c:v>113.61219425735555</c:v>
                </c:pt>
                <c:pt idx="83">
                  <c:v>113.61219425735555</c:v>
                </c:pt>
                <c:pt idx="84">
                  <c:v>113.90759777856555</c:v>
                </c:pt>
                <c:pt idx="85">
                  <c:v>114.41569183504667</c:v>
                </c:pt>
                <c:pt idx="86">
                  <c:v>114.61656622946946</c:v>
                </c:pt>
                <c:pt idx="87">
                  <c:v>114.92378589152783</c:v>
                </c:pt>
                <c:pt idx="88">
                  <c:v>115.12466028595063</c:v>
                </c:pt>
                <c:pt idx="89">
                  <c:v>115.62093820158337</c:v>
                </c:pt>
                <c:pt idx="90">
                  <c:v>115.82181259600614</c:v>
                </c:pt>
                <c:pt idx="91">
                  <c:v>115.92815786364174</c:v>
                </c:pt>
                <c:pt idx="92">
                  <c:v>116.02268699042892</c:v>
                </c:pt>
                <c:pt idx="93">
                  <c:v>116.3299066524873</c:v>
                </c:pt>
                <c:pt idx="94">
                  <c:v>116.53078104691008</c:v>
                </c:pt>
                <c:pt idx="95">
                  <c:v>116.4362519201229</c:v>
                </c:pt>
                <c:pt idx="96">
                  <c:v>116.93252983575564</c:v>
                </c:pt>
                <c:pt idx="97">
                  <c:v>117.4406238922368</c:v>
                </c:pt>
                <c:pt idx="98">
                  <c:v>117.94871794871796</c:v>
                </c:pt>
                <c:pt idx="99">
                  <c:v>118.14959234314072</c:v>
                </c:pt>
                <c:pt idx="100">
                  <c:v>118.44499586435072</c:v>
                </c:pt>
                <c:pt idx="101">
                  <c:v>118.35046673756351</c:v>
                </c:pt>
                <c:pt idx="102">
                  <c:v>118.64587025877348</c:v>
                </c:pt>
                <c:pt idx="103">
                  <c:v>118.84674465319627</c:v>
                </c:pt>
                <c:pt idx="104">
                  <c:v>118.55134113198629</c:v>
                </c:pt>
                <c:pt idx="105">
                  <c:v>118.55134113198629</c:v>
                </c:pt>
                <c:pt idx="106">
                  <c:v>118.55134113198629</c:v>
                </c:pt>
                <c:pt idx="107">
                  <c:v>118.2441214699279</c:v>
                </c:pt>
                <c:pt idx="108">
                  <c:v>118.44499586435072</c:v>
                </c:pt>
                <c:pt idx="109">
                  <c:v>118.35046673756351</c:v>
                </c:pt>
                <c:pt idx="110">
                  <c:v>118.2441214699279</c:v>
                </c:pt>
                <c:pt idx="111">
                  <c:v>118.35046673756351</c:v>
                </c:pt>
                <c:pt idx="112">
                  <c:v>118.14959234314072</c:v>
                </c:pt>
                <c:pt idx="113">
                  <c:v>118.2441214699279</c:v>
                </c:pt>
                <c:pt idx="114">
                  <c:v>118.2441214699279</c:v>
                </c:pt>
                <c:pt idx="115">
                  <c:v>118.14959234314072</c:v>
                </c:pt>
                <c:pt idx="116">
                  <c:v>117.94871794871796</c:v>
                </c:pt>
                <c:pt idx="117">
                  <c:v>118.04324707550515</c:v>
                </c:pt>
                <c:pt idx="118">
                  <c:v>117.94871794871796</c:v>
                </c:pt>
                <c:pt idx="119">
                  <c:v>117.84237268108238</c:v>
                </c:pt>
                <c:pt idx="120">
                  <c:v>118.2441214699279</c:v>
                </c:pt>
                <c:pt idx="121">
                  <c:v>118.12596006144393</c:v>
                </c:pt>
                <c:pt idx="122">
                  <c:v>117.98416637126314</c:v>
                </c:pt>
                <c:pt idx="123">
                  <c:v>118.07869549805035</c:v>
                </c:pt>
                <c:pt idx="124">
                  <c:v>118.22048918823114</c:v>
                </c:pt>
                <c:pt idx="125">
                  <c:v>118.12596006144393</c:v>
                </c:pt>
                <c:pt idx="126">
                  <c:v>118.37409901926033</c:v>
                </c:pt>
                <c:pt idx="127">
                  <c:v>118.51589270944109</c:v>
                </c:pt>
                <c:pt idx="128">
                  <c:v>118.43317972350232</c:v>
                </c:pt>
                <c:pt idx="129">
                  <c:v>118.5986056953799</c:v>
                </c:pt>
                <c:pt idx="130">
                  <c:v>118.74039938556066</c:v>
                </c:pt>
                <c:pt idx="131">
                  <c:v>118.70495096301548</c:v>
                </c:pt>
                <c:pt idx="132">
                  <c:v>118.87037693489306</c:v>
                </c:pt>
                <c:pt idx="133">
                  <c:v>119.03580290677066</c:v>
                </c:pt>
                <c:pt idx="134">
                  <c:v>119.09488361101266</c:v>
                </c:pt>
                <c:pt idx="135">
                  <c:v>119.42573555476781</c:v>
                </c:pt>
                <c:pt idx="136">
                  <c:v>119.70932293512939</c:v>
                </c:pt>
                <c:pt idx="137">
                  <c:v>119.93382961124897</c:v>
                </c:pt>
                <c:pt idx="138">
                  <c:v>120.11107172397497</c:v>
                </c:pt>
                <c:pt idx="139">
                  <c:v>120.30012997754933</c:v>
                </c:pt>
                <c:pt idx="140">
                  <c:v>120.24104927330734</c:v>
                </c:pt>
                <c:pt idx="141">
                  <c:v>120.32376225924612</c:v>
                </c:pt>
                <c:pt idx="142">
                  <c:v>121.00909842845327</c:v>
                </c:pt>
                <c:pt idx="143">
                  <c:v>121.10362755524046</c:v>
                </c:pt>
                <c:pt idx="144">
                  <c:v>122.08436724565756</c:v>
                </c:pt>
                <c:pt idx="145">
                  <c:v>122.92331324589389</c:v>
                </c:pt>
                <c:pt idx="146">
                  <c:v>123.58501713340424</c:v>
                </c:pt>
                <c:pt idx="147">
                  <c:v>124.47122769703415</c:v>
                </c:pt>
                <c:pt idx="148">
                  <c:v>124.71936665485053</c:v>
                </c:pt>
                <c:pt idx="149">
                  <c:v>125.13293158454451</c:v>
                </c:pt>
                <c:pt idx="150">
                  <c:v>125.42833510575448</c:v>
                </c:pt>
                <c:pt idx="151">
                  <c:v>126.19638426090039</c:v>
                </c:pt>
                <c:pt idx="152">
                  <c:v>126.1136712749616</c:v>
                </c:pt>
                <c:pt idx="153">
                  <c:v>126.99988183859152</c:v>
                </c:pt>
                <c:pt idx="154">
                  <c:v>127.61432116270828</c:v>
                </c:pt>
                <c:pt idx="155">
                  <c:v>127.66158572610186</c:v>
                </c:pt>
                <c:pt idx="156">
                  <c:v>128.25239276852182</c:v>
                </c:pt>
                <c:pt idx="157">
                  <c:v>128.87864823348693</c:v>
                </c:pt>
                <c:pt idx="158">
                  <c:v>129.29221316318092</c:v>
                </c:pt>
                <c:pt idx="159">
                  <c:v>129.46945527590691</c:v>
                </c:pt>
                <c:pt idx="160">
                  <c:v>129.85938792390405</c:v>
                </c:pt>
                <c:pt idx="161">
                  <c:v>130.06026231832683</c:v>
                </c:pt>
                <c:pt idx="162">
                  <c:v>130.75741462838238</c:v>
                </c:pt>
                <c:pt idx="163">
                  <c:v>130.86375989601797</c:v>
                </c:pt>
                <c:pt idx="164">
                  <c:v>130.56835637480799</c:v>
                </c:pt>
                <c:pt idx="165">
                  <c:v>130.74559848753398</c:v>
                </c:pt>
                <c:pt idx="166">
                  <c:v>130.72196620583719</c:v>
                </c:pt>
                <c:pt idx="167">
                  <c:v>130.30840127614323</c:v>
                </c:pt>
                <c:pt idx="168">
                  <c:v>130.97010516365359</c:v>
                </c:pt>
                <c:pt idx="169">
                  <c:v>131.08826657213754</c:v>
                </c:pt>
                <c:pt idx="170">
                  <c:v>130.93465674110837</c:v>
                </c:pt>
                <c:pt idx="171">
                  <c:v>131.00555358619877</c:v>
                </c:pt>
                <c:pt idx="172">
                  <c:v>131.23006026231835</c:v>
                </c:pt>
                <c:pt idx="173">
                  <c:v>131.04100200874396</c:v>
                </c:pt>
                <c:pt idx="174">
                  <c:v>131.30095710740872</c:v>
                </c:pt>
                <c:pt idx="175">
                  <c:v>131.56091220607351</c:v>
                </c:pt>
                <c:pt idx="176">
                  <c:v>131.13553113553115</c:v>
                </c:pt>
                <c:pt idx="177">
                  <c:v>131.32458938910551</c:v>
                </c:pt>
                <c:pt idx="178">
                  <c:v>131.49001536098311</c:v>
                </c:pt>
                <c:pt idx="179">
                  <c:v>130.92284060025997</c:v>
                </c:pt>
                <c:pt idx="180">
                  <c:v>131.43093465674113</c:v>
                </c:pt>
                <c:pt idx="181">
                  <c:v>131.50183150183153</c:v>
                </c:pt>
                <c:pt idx="182">
                  <c:v>131.5845444877703</c:v>
                </c:pt>
                <c:pt idx="183">
                  <c:v>131.90358029067707</c:v>
                </c:pt>
                <c:pt idx="184">
                  <c:v>132.61254874158101</c:v>
                </c:pt>
                <c:pt idx="185">
                  <c:v>132.7779747134586</c:v>
                </c:pt>
                <c:pt idx="186">
                  <c:v>133.34514947418171</c:v>
                </c:pt>
                <c:pt idx="187">
                  <c:v>133.80597896726928</c:v>
                </c:pt>
                <c:pt idx="188">
                  <c:v>133.64055299539172</c:v>
                </c:pt>
                <c:pt idx="189">
                  <c:v>134.27862460120525</c:v>
                </c:pt>
                <c:pt idx="190">
                  <c:v>134.68037339005082</c:v>
                </c:pt>
                <c:pt idx="191">
                  <c:v>135.02304147465438</c:v>
                </c:pt>
                <c:pt idx="192">
                  <c:v>135.74382606640671</c:v>
                </c:pt>
                <c:pt idx="193">
                  <c:v>135.87380361573912</c:v>
                </c:pt>
                <c:pt idx="194">
                  <c:v>135.82653905234551</c:v>
                </c:pt>
                <c:pt idx="195">
                  <c:v>135.86198747489073</c:v>
                </c:pt>
                <c:pt idx="196">
                  <c:v>136.35826539052346</c:v>
                </c:pt>
                <c:pt idx="197">
                  <c:v>136.52369136240105</c:v>
                </c:pt>
                <c:pt idx="198">
                  <c:v>136.98452085548863</c:v>
                </c:pt>
                <c:pt idx="199">
                  <c:v>137.32718894009219</c:v>
                </c:pt>
                <c:pt idx="200">
                  <c:v>137.24447595415339</c:v>
                </c:pt>
                <c:pt idx="201">
                  <c:v>137.32718894009219</c:v>
                </c:pt>
                <c:pt idx="202">
                  <c:v>137.68167316554414</c:v>
                </c:pt>
                <c:pt idx="203">
                  <c:v>137.00815313718539</c:v>
                </c:pt>
                <c:pt idx="204">
                  <c:v>137.51624719366654</c:v>
                </c:pt>
                <c:pt idx="205">
                  <c:v>138.04797353184449</c:v>
                </c:pt>
                <c:pt idx="206">
                  <c:v>138.56788372917407</c:v>
                </c:pt>
                <c:pt idx="207">
                  <c:v>138.73330970105164</c:v>
                </c:pt>
                <c:pt idx="208">
                  <c:v>139.14687463074563</c:v>
                </c:pt>
                <c:pt idx="209">
                  <c:v>139.67860096892355</c:v>
                </c:pt>
                <c:pt idx="210">
                  <c:v>139.87947536334633</c:v>
                </c:pt>
                <c:pt idx="211">
                  <c:v>140.37575327897909</c:v>
                </c:pt>
                <c:pt idx="212">
                  <c:v>140.1866950254047</c:v>
                </c:pt>
                <c:pt idx="213">
                  <c:v>140.3521209972823</c:v>
                </c:pt>
                <c:pt idx="214">
                  <c:v>140.94292803970225</c:v>
                </c:pt>
                <c:pt idx="215">
                  <c:v>140.67115680018907</c:v>
                </c:pt>
                <c:pt idx="216">
                  <c:v>141.65189649060616</c:v>
                </c:pt>
                <c:pt idx="217">
                  <c:v>141.99456457520972</c:v>
                </c:pt>
                <c:pt idx="218">
                  <c:v>142.71534916696206</c:v>
                </c:pt>
                <c:pt idx="219">
                  <c:v>142.71534916696206</c:v>
                </c:pt>
                <c:pt idx="220">
                  <c:v>142.99893654732364</c:v>
                </c:pt>
                <c:pt idx="221">
                  <c:v>143.03438496986885</c:v>
                </c:pt>
                <c:pt idx="222">
                  <c:v>143.17617866004963</c:v>
                </c:pt>
                <c:pt idx="223">
                  <c:v>143.29434006853361</c:v>
                </c:pt>
                <c:pt idx="224">
                  <c:v>143.23525936429164</c:v>
                </c:pt>
                <c:pt idx="225">
                  <c:v>143.47158218125961</c:v>
                </c:pt>
                <c:pt idx="226">
                  <c:v>144.07420536452796</c:v>
                </c:pt>
                <c:pt idx="227">
                  <c:v>143.62519201228878</c:v>
                </c:pt>
                <c:pt idx="228">
                  <c:v>144.35779274488954</c:v>
                </c:pt>
                <c:pt idx="229">
                  <c:v>144.55866713931232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4F-41C8-A95E-505A1C1C7C21}"/>
            </c:ext>
          </c:extLst>
        </c:ser>
        <c:ser>
          <c:idx val="4"/>
          <c:order val="4"/>
          <c:tx>
            <c:strRef>
              <c:f>'Eurostat CPI data 2'!$F$11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2'!$F$12:$F$241</c:f>
              <c:numCache>
                <c:formatCode>0.00</c:formatCode>
                <c:ptCount val="230"/>
                <c:pt idx="0">
                  <c:v>100</c:v>
                </c:pt>
                <c:pt idx="1">
                  <c:v>100.53022269353129</c:v>
                </c:pt>
                <c:pt idx="2">
                  <c:v>100.63626723223756</c:v>
                </c:pt>
                <c:pt idx="3">
                  <c:v>100.74231177094379</c:v>
                </c:pt>
                <c:pt idx="4">
                  <c:v>101.06044538706256</c:v>
                </c:pt>
                <c:pt idx="5">
                  <c:v>101.16648992576881</c:v>
                </c:pt>
                <c:pt idx="6">
                  <c:v>101.37857900318133</c:v>
                </c:pt>
                <c:pt idx="7">
                  <c:v>101.37857900318133</c:v>
                </c:pt>
                <c:pt idx="8">
                  <c:v>101.48462354188761</c:v>
                </c:pt>
                <c:pt idx="9">
                  <c:v>101.48462354188761</c:v>
                </c:pt>
                <c:pt idx="10">
                  <c:v>101.59066808059384</c:v>
                </c:pt>
                <c:pt idx="11">
                  <c:v>101.59066808059384</c:v>
                </c:pt>
                <c:pt idx="12">
                  <c:v>101.59066808059384</c:v>
                </c:pt>
                <c:pt idx="13">
                  <c:v>101.80275715800637</c:v>
                </c:pt>
                <c:pt idx="14">
                  <c:v>102.01484623541887</c:v>
                </c:pt>
                <c:pt idx="15">
                  <c:v>102.01484623541887</c:v>
                </c:pt>
                <c:pt idx="16">
                  <c:v>102.01484623541887</c:v>
                </c:pt>
                <c:pt idx="17">
                  <c:v>102.12089077412514</c:v>
                </c:pt>
                <c:pt idx="18">
                  <c:v>102.2269353128314</c:v>
                </c:pt>
                <c:pt idx="19">
                  <c:v>102.33297985153764</c:v>
                </c:pt>
                <c:pt idx="20">
                  <c:v>102.4390243902439</c:v>
                </c:pt>
                <c:pt idx="21">
                  <c:v>102.4390243902439</c:v>
                </c:pt>
                <c:pt idx="22">
                  <c:v>102.54506892895017</c:v>
                </c:pt>
                <c:pt idx="23">
                  <c:v>102.6511134676564</c:v>
                </c:pt>
                <c:pt idx="24">
                  <c:v>102.75715800636269</c:v>
                </c:pt>
                <c:pt idx="25">
                  <c:v>102.75715800636269</c:v>
                </c:pt>
                <c:pt idx="26">
                  <c:v>102.96924708377517</c:v>
                </c:pt>
                <c:pt idx="27">
                  <c:v>103.49946977730646</c:v>
                </c:pt>
                <c:pt idx="28">
                  <c:v>103.49946977730646</c:v>
                </c:pt>
                <c:pt idx="29">
                  <c:v>103.71155885471899</c:v>
                </c:pt>
                <c:pt idx="30">
                  <c:v>103.92364793213149</c:v>
                </c:pt>
                <c:pt idx="31">
                  <c:v>104.02969247083776</c:v>
                </c:pt>
                <c:pt idx="32">
                  <c:v>104.02969247083776</c:v>
                </c:pt>
                <c:pt idx="33">
                  <c:v>104.24178154825026</c:v>
                </c:pt>
                <c:pt idx="34">
                  <c:v>104.45387062566279</c:v>
                </c:pt>
                <c:pt idx="35">
                  <c:v>104.24178154825026</c:v>
                </c:pt>
                <c:pt idx="36">
                  <c:v>104.13573700954402</c:v>
                </c:pt>
                <c:pt idx="37">
                  <c:v>104.24178154825026</c:v>
                </c:pt>
                <c:pt idx="38">
                  <c:v>104.13573700954402</c:v>
                </c:pt>
                <c:pt idx="39">
                  <c:v>104.13573700954402</c:v>
                </c:pt>
                <c:pt idx="40">
                  <c:v>104.24178154825026</c:v>
                </c:pt>
                <c:pt idx="41">
                  <c:v>104.02969247083776</c:v>
                </c:pt>
                <c:pt idx="42">
                  <c:v>104.13573700954402</c:v>
                </c:pt>
                <c:pt idx="43">
                  <c:v>104.02969247083776</c:v>
                </c:pt>
                <c:pt idx="44">
                  <c:v>103.81760339342524</c:v>
                </c:pt>
                <c:pt idx="45">
                  <c:v>103.71155885471899</c:v>
                </c:pt>
                <c:pt idx="46">
                  <c:v>103.71155885471899</c:v>
                </c:pt>
                <c:pt idx="47">
                  <c:v>103.49946977730646</c:v>
                </c:pt>
                <c:pt idx="48">
                  <c:v>103.49946977730646</c:v>
                </c:pt>
                <c:pt idx="49">
                  <c:v>103.39342523860023</c:v>
                </c:pt>
                <c:pt idx="50">
                  <c:v>103.28738069989396</c:v>
                </c:pt>
                <c:pt idx="51">
                  <c:v>103.1813361611877</c:v>
                </c:pt>
                <c:pt idx="52">
                  <c:v>103.28738069989396</c:v>
                </c:pt>
                <c:pt idx="53">
                  <c:v>103.28738069989396</c:v>
                </c:pt>
                <c:pt idx="54">
                  <c:v>103.28738069989396</c:v>
                </c:pt>
                <c:pt idx="55">
                  <c:v>103.28738069989396</c:v>
                </c:pt>
                <c:pt idx="56">
                  <c:v>103.28738069989396</c:v>
                </c:pt>
                <c:pt idx="57">
                  <c:v>103.1813361611877</c:v>
                </c:pt>
                <c:pt idx="58">
                  <c:v>103.07529162248146</c:v>
                </c:pt>
                <c:pt idx="59">
                  <c:v>103.28738069989396</c:v>
                </c:pt>
                <c:pt idx="60">
                  <c:v>103.1813361611877</c:v>
                </c:pt>
                <c:pt idx="61">
                  <c:v>103.60551431601273</c:v>
                </c:pt>
                <c:pt idx="62">
                  <c:v>103.92364793213149</c:v>
                </c:pt>
                <c:pt idx="63">
                  <c:v>103.81760339342524</c:v>
                </c:pt>
                <c:pt idx="64">
                  <c:v>104.13573700954402</c:v>
                </c:pt>
                <c:pt idx="65">
                  <c:v>104.24178154825026</c:v>
                </c:pt>
                <c:pt idx="66">
                  <c:v>104.55991516436902</c:v>
                </c:pt>
                <c:pt idx="67">
                  <c:v>104.6659597030753</c:v>
                </c:pt>
                <c:pt idx="68">
                  <c:v>104.6659597030753</c:v>
                </c:pt>
                <c:pt idx="69">
                  <c:v>104.6659597030753</c:v>
                </c:pt>
                <c:pt idx="70">
                  <c:v>104.8780487804878</c:v>
                </c:pt>
                <c:pt idx="71">
                  <c:v>104.8780487804878</c:v>
                </c:pt>
                <c:pt idx="72">
                  <c:v>104.98409331919407</c:v>
                </c:pt>
                <c:pt idx="73">
                  <c:v>104.77200424178154</c:v>
                </c:pt>
                <c:pt idx="74">
                  <c:v>104.8780487804878</c:v>
                </c:pt>
                <c:pt idx="75">
                  <c:v>104.98409331919407</c:v>
                </c:pt>
                <c:pt idx="76">
                  <c:v>105.09013785790032</c:v>
                </c:pt>
                <c:pt idx="77">
                  <c:v>105.30222693531283</c:v>
                </c:pt>
                <c:pt idx="78">
                  <c:v>105.4082714740191</c:v>
                </c:pt>
                <c:pt idx="79">
                  <c:v>105.30222693531283</c:v>
                </c:pt>
                <c:pt idx="80">
                  <c:v>105.51431601272535</c:v>
                </c:pt>
                <c:pt idx="81">
                  <c:v>105.30222693531283</c:v>
                </c:pt>
                <c:pt idx="82">
                  <c:v>105.19618239660657</c:v>
                </c:pt>
                <c:pt idx="83">
                  <c:v>105.09013785790032</c:v>
                </c:pt>
                <c:pt idx="84">
                  <c:v>105.19618239660657</c:v>
                </c:pt>
                <c:pt idx="85">
                  <c:v>105.30222693531283</c:v>
                </c:pt>
                <c:pt idx="86">
                  <c:v>105.30222693531283</c:v>
                </c:pt>
                <c:pt idx="87">
                  <c:v>105.19618239660657</c:v>
                </c:pt>
                <c:pt idx="88">
                  <c:v>105.4082714740191</c:v>
                </c:pt>
                <c:pt idx="89">
                  <c:v>105.30222693531283</c:v>
                </c:pt>
                <c:pt idx="90">
                  <c:v>105.4082714740191</c:v>
                </c:pt>
                <c:pt idx="91">
                  <c:v>105.4082714740191</c:v>
                </c:pt>
                <c:pt idx="92">
                  <c:v>105.4082714740191</c:v>
                </c:pt>
                <c:pt idx="93">
                  <c:v>105.4082714740191</c:v>
                </c:pt>
                <c:pt idx="94">
                  <c:v>105.51431601272535</c:v>
                </c:pt>
                <c:pt idx="95">
                  <c:v>105.4082714740191</c:v>
                </c:pt>
                <c:pt idx="96">
                  <c:v>105.4082714740191</c:v>
                </c:pt>
                <c:pt idx="97">
                  <c:v>105.6203605514316</c:v>
                </c:pt>
                <c:pt idx="98">
                  <c:v>105.72640509013786</c:v>
                </c:pt>
                <c:pt idx="99">
                  <c:v>105.51431601272535</c:v>
                </c:pt>
                <c:pt idx="100">
                  <c:v>105.8324496288441</c:v>
                </c:pt>
                <c:pt idx="101">
                  <c:v>105.72640509013786</c:v>
                </c:pt>
                <c:pt idx="102">
                  <c:v>106.15058324496287</c:v>
                </c:pt>
                <c:pt idx="103">
                  <c:v>106.25662778366916</c:v>
                </c:pt>
                <c:pt idx="104">
                  <c:v>106.3626723223754</c:v>
                </c:pt>
                <c:pt idx="105">
                  <c:v>106.25662778366916</c:v>
                </c:pt>
                <c:pt idx="106">
                  <c:v>106.15058324496287</c:v>
                </c:pt>
                <c:pt idx="107">
                  <c:v>105.93849416755039</c:v>
                </c:pt>
                <c:pt idx="108">
                  <c:v>106.25662778366916</c:v>
                </c:pt>
                <c:pt idx="109">
                  <c:v>106.15058324496287</c:v>
                </c:pt>
                <c:pt idx="110">
                  <c:v>105.8324496288441</c:v>
                </c:pt>
                <c:pt idx="111">
                  <c:v>105.93849416755039</c:v>
                </c:pt>
                <c:pt idx="112">
                  <c:v>105.8324496288441</c:v>
                </c:pt>
                <c:pt idx="113">
                  <c:v>105.93849416755039</c:v>
                </c:pt>
                <c:pt idx="114">
                  <c:v>105.8324496288441</c:v>
                </c:pt>
                <c:pt idx="115">
                  <c:v>106.15058324496287</c:v>
                </c:pt>
                <c:pt idx="116">
                  <c:v>106.15058324496287</c:v>
                </c:pt>
                <c:pt idx="117">
                  <c:v>106.15058324496287</c:v>
                </c:pt>
                <c:pt idx="118">
                  <c:v>106.3626723223754</c:v>
                </c:pt>
                <c:pt idx="119">
                  <c:v>105.93849416755039</c:v>
                </c:pt>
                <c:pt idx="120">
                  <c:v>105.8324496288441</c:v>
                </c:pt>
                <c:pt idx="121">
                  <c:v>105.6203605514316</c:v>
                </c:pt>
                <c:pt idx="122">
                  <c:v>106.15058324496287</c:v>
                </c:pt>
                <c:pt idx="123">
                  <c:v>106.15058324496287</c:v>
                </c:pt>
                <c:pt idx="124">
                  <c:v>106.3626723223754</c:v>
                </c:pt>
                <c:pt idx="125">
                  <c:v>106.57476139978792</c:v>
                </c:pt>
                <c:pt idx="126">
                  <c:v>106.99893955461295</c:v>
                </c:pt>
                <c:pt idx="127">
                  <c:v>107.52916224814425</c:v>
                </c:pt>
                <c:pt idx="128">
                  <c:v>107.847295864263</c:v>
                </c:pt>
                <c:pt idx="129">
                  <c:v>107.95334040296925</c:v>
                </c:pt>
                <c:pt idx="130">
                  <c:v>108.271474019088</c:v>
                </c:pt>
                <c:pt idx="131">
                  <c:v>108.16542948038177</c:v>
                </c:pt>
                <c:pt idx="132">
                  <c:v>108.5896076352068</c:v>
                </c:pt>
                <c:pt idx="133">
                  <c:v>108.5896076352068</c:v>
                </c:pt>
                <c:pt idx="134">
                  <c:v>108.8016967126193</c:v>
                </c:pt>
                <c:pt idx="135">
                  <c:v>108.69565217391303</c:v>
                </c:pt>
                <c:pt idx="136">
                  <c:v>109.0137857900318</c:v>
                </c:pt>
                <c:pt idx="137">
                  <c:v>109.43796394485685</c:v>
                </c:pt>
                <c:pt idx="138">
                  <c:v>109.43796394485685</c:v>
                </c:pt>
                <c:pt idx="139">
                  <c:v>109.43796394485685</c:v>
                </c:pt>
                <c:pt idx="140">
                  <c:v>109.75609756097562</c:v>
                </c:pt>
                <c:pt idx="141">
                  <c:v>109.96818663838812</c:v>
                </c:pt>
                <c:pt idx="142">
                  <c:v>110.49840933191942</c:v>
                </c:pt>
                <c:pt idx="143">
                  <c:v>110.39236479321315</c:v>
                </c:pt>
                <c:pt idx="144">
                  <c:v>111.0286320254507</c:v>
                </c:pt>
                <c:pt idx="145">
                  <c:v>111.66489925768823</c:v>
                </c:pt>
                <c:pt idx="146">
                  <c:v>112.19512195121952</c:v>
                </c:pt>
                <c:pt idx="147">
                  <c:v>113.04347826086956</c:v>
                </c:pt>
                <c:pt idx="148">
                  <c:v>112.93743372216332</c:v>
                </c:pt>
                <c:pt idx="149">
                  <c:v>113.99787910922588</c:v>
                </c:pt>
                <c:pt idx="150">
                  <c:v>114.42205726405091</c:v>
                </c:pt>
                <c:pt idx="151">
                  <c:v>114.52810180275716</c:v>
                </c:pt>
                <c:pt idx="152">
                  <c:v>114.52810180275716</c:v>
                </c:pt>
                <c:pt idx="153">
                  <c:v>114.52810180275716</c:v>
                </c:pt>
                <c:pt idx="154">
                  <c:v>114.63414634146341</c:v>
                </c:pt>
                <c:pt idx="155">
                  <c:v>114.74019088016966</c:v>
                </c:pt>
                <c:pt idx="156">
                  <c:v>115.37645811240722</c:v>
                </c:pt>
                <c:pt idx="157">
                  <c:v>114.84623541887593</c:v>
                </c:pt>
                <c:pt idx="158">
                  <c:v>115.05832449628845</c:v>
                </c:pt>
                <c:pt idx="159">
                  <c:v>114.95227995758219</c:v>
                </c:pt>
                <c:pt idx="160">
                  <c:v>115.58854718981972</c:v>
                </c:pt>
                <c:pt idx="161">
                  <c:v>116.11876988335101</c:v>
                </c:pt>
                <c:pt idx="162">
                  <c:v>115.48250265111348</c:v>
                </c:pt>
                <c:pt idx="163">
                  <c:v>116.01272534464475</c:v>
                </c:pt>
                <c:pt idx="164">
                  <c:v>116.11876988335101</c:v>
                </c:pt>
                <c:pt idx="165">
                  <c:v>116.01272534464475</c:v>
                </c:pt>
                <c:pt idx="166">
                  <c:v>116.22481442205725</c:v>
                </c:pt>
                <c:pt idx="167">
                  <c:v>116.54294803817604</c:v>
                </c:pt>
                <c:pt idx="168">
                  <c:v>116.86108165429481</c:v>
                </c:pt>
                <c:pt idx="169">
                  <c:v>116.43690349946978</c:v>
                </c:pt>
                <c:pt idx="170">
                  <c:v>116.86108165429481</c:v>
                </c:pt>
                <c:pt idx="171">
                  <c:v>117.07317073170734</c:v>
                </c:pt>
                <c:pt idx="172">
                  <c:v>116.33085896076352</c:v>
                </c:pt>
                <c:pt idx="173">
                  <c:v>117.07317073170734</c:v>
                </c:pt>
                <c:pt idx="174">
                  <c:v>117.17921527041358</c:v>
                </c:pt>
                <c:pt idx="175">
                  <c:v>117.07317073170734</c:v>
                </c:pt>
                <c:pt idx="176">
                  <c:v>117.39130434782609</c:v>
                </c:pt>
                <c:pt idx="177">
                  <c:v>117.17921527041358</c:v>
                </c:pt>
                <c:pt idx="178">
                  <c:v>116.75503711558855</c:v>
                </c:pt>
                <c:pt idx="179">
                  <c:v>117.07317073170734</c:v>
                </c:pt>
                <c:pt idx="180">
                  <c:v>117.81548250265111</c:v>
                </c:pt>
                <c:pt idx="181">
                  <c:v>117.92152704135736</c:v>
                </c:pt>
                <c:pt idx="182">
                  <c:v>119.08801696712618</c:v>
                </c:pt>
                <c:pt idx="183">
                  <c:v>119.30010604453871</c:v>
                </c:pt>
                <c:pt idx="184">
                  <c:v>119.51219512195124</c:v>
                </c:pt>
                <c:pt idx="185">
                  <c:v>119.72428419936374</c:v>
                </c:pt>
                <c:pt idx="186">
                  <c:v>120.46659597030754</c:v>
                </c:pt>
                <c:pt idx="187">
                  <c:v>120.57264050901379</c:v>
                </c:pt>
                <c:pt idx="188">
                  <c:v>120.78472958642629</c:v>
                </c:pt>
                <c:pt idx="189">
                  <c:v>121.10286320254508</c:v>
                </c:pt>
                <c:pt idx="190">
                  <c:v>120.99681866383879</c:v>
                </c:pt>
                <c:pt idx="191">
                  <c:v>121.20890774125132</c:v>
                </c:pt>
                <c:pt idx="192">
                  <c:v>121.95121951219512</c:v>
                </c:pt>
                <c:pt idx="193">
                  <c:v>121.63308589607635</c:v>
                </c:pt>
                <c:pt idx="194">
                  <c:v>122.69353128313894</c:v>
                </c:pt>
                <c:pt idx="195">
                  <c:v>122.48144220572641</c:v>
                </c:pt>
                <c:pt idx="196">
                  <c:v>122.48144220572641</c:v>
                </c:pt>
                <c:pt idx="197">
                  <c:v>123.32979851537647</c:v>
                </c:pt>
                <c:pt idx="198">
                  <c:v>123.0116648992577</c:v>
                </c:pt>
                <c:pt idx="199">
                  <c:v>123.11770943796394</c:v>
                </c:pt>
                <c:pt idx="200">
                  <c:v>123.32979851537647</c:v>
                </c:pt>
                <c:pt idx="201">
                  <c:v>123.43584305408272</c:v>
                </c:pt>
                <c:pt idx="202">
                  <c:v>123.64793213149522</c:v>
                </c:pt>
                <c:pt idx="203">
                  <c:v>123.54188759278897</c:v>
                </c:pt>
                <c:pt idx="204">
                  <c:v>124.49628844114528</c:v>
                </c:pt>
                <c:pt idx="205">
                  <c:v>124.28419936373278</c:v>
                </c:pt>
                <c:pt idx="206">
                  <c:v>124.39024390243902</c:v>
                </c:pt>
                <c:pt idx="207">
                  <c:v>125.02651113467658</c:v>
                </c:pt>
                <c:pt idx="208">
                  <c:v>124.1781548250265</c:v>
                </c:pt>
                <c:pt idx="209">
                  <c:v>125.66277836691411</c:v>
                </c:pt>
                <c:pt idx="210">
                  <c:v>125.45068928950158</c:v>
                </c:pt>
                <c:pt idx="211">
                  <c:v>125.45068928950158</c:v>
                </c:pt>
                <c:pt idx="212">
                  <c:v>125.23860021208908</c:v>
                </c:pt>
                <c:pt idx="213">
                  <c:v>125.66277836691411</c:v>
                </c:pt>
                <c:pt idx="214">
                  <c:v>125.13255567338281</c:v>
                </c:pt>
                <c:pt idx="215">
                  <c:v>125.02651113467658</c:v>
                </c:pt>
                <c:pt idx="216">
                  <c:v>126.29904559915164</c:v>
                </c:pt>
                <c:pt idx="217">
                  <c:v>125.76882290562035</c:v>
                </c:pt>
                <c:pt idx="218">
                  <c:v>126.1930010604454</c:v>
                </c:pt>
                <c:pt idx="219">
                  <c:v>125.76882290562035</c:v>
                </c:pt>
                <c:pt idx="220">
                  <c:v>126.61717921527043</c:v>
                </c:pt>
                <c:pt idx="221">
                  <c:v>126.9353128313892</c:v>
                </c:pt>
                <c:pt idx="222">
                  <c:v>127.25344644750795</c:v>
                </c:pt>
                <c:pt idx="223">
                  <c:v>127.57158006362673</c:v>
                </c:pt>
                <c:pt idx="224">
                  <c:v>127.88971367974548</c:v>
                </c:pt>
                <c:pt idx="225">
                  <c:v>127.46553552492048</c:v>
                </c:pt>
                <c:pt idx="226">
                  <c:v>127.35949098621421</c:v>
                </c:pt>
                <c:pt idx="227">
                  <c:v>126.72322375397667</c:v>
                </c:pt>
                <c:pt idx="228">
                  <c:v>127.46553552492048</c:v>
                </c:pt>
                <c:pt idx="229">
                  <c:v>127.04135737009543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04F-41C8-A95E-505A1C1C7C21}"/>
            </c:ext>
          </c:extLst>
        </c:ser>
        <c:ser>
          <c:idx val="5"/>
          <c:order val="5"/>
          <c:tx>
            <c:strRef>
              <c:f>'Eurostat CPI data 2'!$G$11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2'!$G$12:$G$241</c:f>
              <c:numCache>
                <c:formatCode>0.00</c:formatCode>
                <c:ptCount val="230"/>
                <c:pt idx="0">
                  <c:v>100</c:v>
                </c:pt>
                <c:pt idx="1">
                  <c:v>101.47255689424364</c:v>
                </c:pt>
                <c:pt idx="2">
                  <c:v>102.94511378848729</c:v>
                </c:pt>
                <c:pt idx="3">
                  <c:v>104.1499330655957</c:v>
                </c:pt>
                <c:pt idx="4">
                  <c:v>105.08701472556893</c:v>
                </c:pt>
                <c:pt idx="5">
                  <c:v>106.02409638554218</c:v>
                </c:pt>
                <c:pt idx="6">
                  <c:v>106.42570281124497</c:v>
                </c:pt>
                <c:pt idx="7">
                  <c:v>106.69344042838019</c:v>
                </c:pt>
                <c:pt idx="8">
                  <c:v>106.82730923694778</c:v>
                </c:pt>
                <c:pt idx="9">
                  <c:v>107.36278447121821</c:v>
                </c:pt>
                <c:pt idx="10">
                  <c:v>107.63052208835342</c:v>
                </c:pt>
                <c:pt idx="11">
                  <c:v>107.764390896921</c:v>
                </c:pt>
                <c:pt idx="12">
                  <c:v>107.89825970548861</c:v>
                </c:pt>
                <c:pt idx="13">
                  <c:v>108.03212851405621</c:v>
                </c:pt>
                <c:pt idx="14">
                  <c:v>108.29986613119145</c:v>
                </c:pt>
                <c:pt idx="15">
                  <c:v>108.29986613119145</c:v>
                </c:pt>
                <c:pt idx="16">
                  <c:v>108.43373493975903</c:v>
                </c:pt>
                <c:pt idx="17">
                  <c:v>108.83534136546184</c:v>
                </c:pt>
                <c:pt idx="18">
                  <c:v>108.83534136546184</c:v>
                </c:pt>
                <c:pt idx="19">
                  <c:v>108.96921017402946</c:v>
                </c:pt>
                <c:pt idx="20">
                  <c:v>108.96921017402946</c:v>
                </c:pt>
                <c:pt idx="21">
                  <c:v>109.37081659973227</c:v>
                </c:pt>
                <c:pt idx="22">
                  <c:v>110.17402945113788</c:v>
                </c:pt>
                <c:pt idx="23">
                  <c:v>110.57563587684069</c:v>
                </c:pt>
                <c:pt idx="24">
                  <c:v>110.70950468540831</c:v>
                </c:pt>
                <c:pt idx="25">
                  <c:v>111.37884872824633</c:v>
                </c:pt>
                <c:pt idx="26">
                  <c:v>111.78045515394912</c:v>
                </c:pt>
                <c:pt idx="27">
                  <c:v>112.31593038821954</c:v>
                </c:pt>
                <c:pt idx="28">
                  <c:v>112.71753681392237</c:v>
                </c:pt>
                <c:pt idx="29">
                  <c:v>113.11914323962515</c:v>
                </c:pt>
                <c:pt idx="30">
                  <c:v>113.38688085676037</c:v>
                </c:pt>
                <c:pt idx="31">
                  <c:v>113.6546184738956</c:v>
                </c:pt>
                <c:pt idx="32">
                  <c:v>113.92235609103079</c:v>
                </c:pt>
                <c:pt idx="33">
                  <c:v>114.19009370816599</c:v>
                </c:pt>
                <c:pt idx="34">
                  <c:v>114.19009370816599</c:v>
                </c:pt>
                <c:pt idx="35">
                  <c:v>114.45783132530121</c:v>
                </c:pt>
                <c:pt idx="36">
                  <c:v>114.59170013386878</c:v>
                </c:pt>
                <c:pt idx="37">
                  <c:v>114.72556894243641</c:v>
                </c:pt>
                <c:pt idx="38">
                  <c:v>115.12717536813921</c:v>
                </c:pt>
                <c:pt idx="39">
                  <c:v>115.39491298527442</c:v>
                </c:pt>
                <c:pt idx="40">
                  <c:v>115.52878179384203</c:v>
                </c:pt>
                <c:pt idx="41">
                  <c:v>115.66265060240963</c:v>
                </c:pt>
                <c:pt idx="42">
                  <c:v>115.66265060240963</c:v>
                </c:pt>
                <c:pt idx="43">
                  <c:v>115.79651941097724</c:v>
                </c:pt>
                <c:pt idx="44">
                  <c:v>115.93038821954484</c:v>
                </c:pt>
                <c:pt idx="45">
                  <c:v>116.19812583668005</c:v>
                </c:pt>
                <c:pt idx="46">
                  <c:v>116.19812583668005</c:v>
                </c:pt>
                <c:pt idx="47">
                  <c:v>116.33199464524766</c:v>
                </c:pt>
                <c:pt idx="48">
                  <c:v>116.46586345381526</c:v>
                </c:pt>
                <c:pt idx="49">
                  <c:v>116.46586345381526</c:v>
                </c:pt>
                <c:pt idx="50">
                  <c:v>116.46586345381526</c:v>
                </c:pt>
                <c:pt idx="51">
                  <c:v>116.59973226238284</c:v>
                </c:pt>
                <c:pt idx="52">
                  <c:v>116.73360107095047</c:v>
                </c:pt>
                <c:pt idx="53">
                  <c:v>117.13520749665327</c:v>
                </c:pt>
                <c:pt idx="54">
                  <c:v>117.13520749665327</c:v>
                </c:pt>
                <c:pt idx="55">
                  <c:v>117.26907630522088</c:v>
                </c:pt>
                <c:pt idx="56">
                  <c:v>117.40294511378848</c:v>
                </c:pt>
                <c:pt idx="57">
                  <c:v>117.67068273092369</c:v>
                </c:pt>
                <c:pt idx="58">
                  <c:v>117.67068273092369</c:v>
                </c:pt>
                <c:pt idx="59">
                  <c:v>117.93842034805888</c:v>
                </c:pt>
                <c:pt idx="60">
                  <c:v>117.93842034805888</c:v>
                </c:pt>
                <c:pt idx="61">
                  <c:v>118.20615796519409</c:v>
                </c:pt>
                <c:pt idx="62">
                  <c:v>118.74163319946452</c:v>
                </c:pt>
                <c:pt idx="63">
                  <c:v>119.27710843373494</c:v>
                </c:pt>
                <c:pt idx="64">
                  <c:v>119.54484605087015</c:v>
                </c:pt>
                <c:pt idx="65">
                  <c:v>120.08032128514057</c:v>
                </c:pt>
                <c:pt idx="66">
                  <c:v>120.08032128514057</c:v>
                </c:pt>
                <c:pt idx="67">
                  <c:v>120.61579651941096</c:v>
                </c:pt>
                <c:pt idx="68">
                  <c:v>120.61579651941096</c:v>
                </c:pt>
                <c:pt idx="69">
                  <c:v>120.88353413654617</c:v>
                </c:pt>
                <c:pt idx="70">
                  <c:v>121.01740294511379</c:v>
                </c:pt>
                <c:pt idx="71">
                  <c:v>121.01740294511379</c:v>
                </c:pt>
                <c:pt idx="72">
                  <c:v>121.4190093708166</c:v>
                </c:pt>
                <c:pt idx="73">
                  <c:v>121.954484605087</c:v>
                </c:pt>
                <c:pt idx="74">
                  <c:v>122.22222222222221</c:v>
                </c:pt>
                <c:pt idx="75">
                  <c:v>122.48995983935743</c:v>
                </c:pt>
                <c:pt idx="76">
                  <c:v>122.75769745649264</c:v>
                </c:pt>
                <c:pt idx="77">
                  <c:v>123.42704149933066</c:v>
                </c:pt>
                <c:pt idx="78">
                  <c:v>123.42704149933066</c:v>
                </c:pt>
                <c:pt idx="79">
                  <c:v>123.96251673360106</c:v>
                </c:pt>
                <c:pt idx="80">
                  <c:v>124.09638554216866</c:v>
                </c:pt>
                <c:pt idx="81">
                  <c:v>124.49799196787149</c:v>
                </c:pt>
                <c:pt idx="82">
                  <c:v>124.7657295850067</c:v>
                </c:pt>
                <c:pt idx="83">
                  <c:v>124.49799196787149</c:v>
                </c:pt>
                <c:pt idx="84">
                  <c:v>124.89959839357429</c:v>
                </c:pt>
                <c:pt idx="85">
                  <c:v>125.97054886211512</c:v>
                </c:pt>
                <c:pt idx="86">
                  <c:v>125.97054886211512</c:v>
                </c:pt>
                <c:pt idx="87">
                  <c:v>126.77376171352076</c:v>
                </c:pt>
                <c:pt idx="88">
                  <c:v>128.11244979919678</c:v>
                </c:pt>
                <c:pt idx="89">
                  <c:v>128.24631860776438</c:v>
                </c:pt>
                <c:pt idx="90">
                  <c:v>128.9156626506024</c:v>
                </c:pt>
                <c:pt idx="91">
                  <c:v>129.45113788487282</c:v>
                </c:pt>
                <c:pt idx="92">
                  <c:v>129.45113788487282</c:v>
                </c:pt>
                <c:pt idx="93">
                  <c:v>130.38821954484604</c:v>
                </c:pt>
                <c:pt idx="94">
                  <c:v>130.78982597054886</c:v>
                </c:pt>
                <c:pt idx="95">
                  <c:v>130.92369477911646</c:v>
                </c:pt>
                <c:pt idx="96">
                  <c:v>131.05756358768409</c:v>
                </c:pt>
                <c:pt idx="97">
                  <c:v>131.32530120481925</c:v>
                </c:pt>
                <c:pt idx="98">
                  <c:v>131.86077643908968</c:v>
                </c:pt>
                <c:pt idx="99">
                  <c:v>131.86077643908968</c:v>
                </c:pt>
                <c:pt idx="100">
                  <c:v>132.2623828647925</c:v>
                </c:pt>
                <c:pt idx="101">
                  <c:v>132.3962516733601</c:v>
                </c:pt>
                <c:pt idx="102">
                  <c:v>132.79785809906292</c:v>
                </c:pt>
                <c:pt idx="103">
                  <c:v>132.79785809906292</c:v>
                </c:pt>
                <c:pt idx="104">
                  <c:v>133.33333333333331</c:v>
                </c:pt>
                <c:pt idx="105">
                  <c:v>133.46720214190094</c:v>
                </c:pt>
                <c:pt idx="106">
                  <c:v>133.46720214190094</c:v>
                </c:pt>
                <c:pt idx="107">
                  <c:v>133.60107095046854</c:v>
                </c:pt>
                <c:pt idx="108">
                  <c:v>133.60107095046854</c:v>
                </c:pt>
                <c:pt idx="109">
                  <c:v>133.46720214190094</c:v>
                </c:pt>
                <c:pt idx="110">
                  <c:v>133.86880856760374</c:v>
                </c:pt>
                <c:pt idx="111">
                  <c:v>133.86880856760374</c:v>
                </c:pt>
                <c:pt idx="112">
                  <c:v>133.86880856760374</c:v>
                </c:pt>
                <c:pt idx="113">
                  <c:v>133.86880856760374</c:v>
                </c:pt>
                <c:pt idx="114">
                  <c:v>133.86880856760374</c:v>
                </c:pt>
                <c:pt idx="115">
                  <c:v>133.86880856760374</c:v>
                </c:pt>
                <c:pt idx="116">
                  <c:v>133.86880856760374</c:v>
                </c:pt>
                <c:pt idx="117">
                  <c:v>134.00267737617133</c:v>
                </c:pt>
                <c:pt idx="118">
                  <c:v>134.00267737617133</c:v>
                </c:pt>
                <c:pt idx="119">
                  <c:v>134.53815261044176</c:v>
                </c:pt>
                <c:pt idx="120">
                  <c:v>134.67202141900935</c:v>
                </c:pt>
                <c:pt idx="121">
                  <c:v>134.67202141900935</c:v>
                </c:pt>
                <c:pt idx="122">
                  <c:v>134.40428380187416</c:v>
                </c:pt>
                <c:pt idx="123">
                  <c:v>134.67202141900935</c:v>
                </c:pt>
                <c:pt idx="124">
                  <c:v>134.80589022757695</c:v>
                </c:pt>
                <c:pt idx="125">
                  <c:v>134.53815261044176</c:v>
                </c:pt>
                <c:pt idx="126">
                  <c:v>135.07362784471218</c:v>
                </c:pt>
                <c:pt idx="127">
                  <c:v>134.67202141900935</c:v>
                </c:pt>
                <c:pt idx="128">
                  <c:v>135.20749665327978</c:v>
                </c:pt>
                <c:pt idx="129">
                  <c:v>134.80589022757695</c:v>
                </c:pt>
                <c:pt idx="130">
                  <c:v>134.80589022757695</c:v>
                </c:pt>
                <c:pt idx="131">
                  <c:v>135.475234270415</c:v>
                </c:pt>
                <c:pt idx="132">
                  <c:v>135.6091030789826</c:v>
                </c:pt>
                <c:pt idx="133">
                  <c:v>135.7429718875502</c:v>
                </c:pt>
                <c:pt idx="134">
                  <c:v>135.6091030789826</c:v>
                </c:pt>
                <c:pt idx="135">
                  <c:v>136.14457831325302</c:v>
                </c:pt>
                <c:pt idx="136">
                  <c:v>136.41231593038822</c:v>
                </c:pt>
                <c:pt idx="137">
                  <c:v>136.27844712182059</c:v>
                </c:pt>
                <c:pt idx="138">
                  <c:v>136.68005354752341</c:v>
                </c:pt>
                <c:pt idx="139">
                  <c:v>136.54618473895582</c:v>
                </c:pt>
                <c:pt idx="140">
                  <c:v>137.08165997322624</c:v>
                </c:pt>
                <c:pt idx="141">
                  <c:v>137.34939759036143</c:v>
                </c:pt>
                <c:pt idx="142">
                  <c:v>137.75100401606426</c:v>
                </c:pt>
                <c:pt idx="143">
                  <c:v>137.61713520749666</c:v>
                </c:pt>
                <c:pt idx="144">
                  <c:v>138.55421686746988</c:v>
                </c:pt>
                <c:pt idx="145">
                  <c:v>138.28647925033465</c:v>
                </c:pt>
                <c:pt idx="146">
                  <c:v>139.49129852744312</c:v>
                </c:pt>
                <c:pt idx="147">
                  <c:v>140.16064257028111</c:v>
                </c:pt>
                <c:pt idx="148">
                  <c:v>141.09772423025436</c:v>
                </c:pt>
                <c:pt idx="149">
                  <c:v>142.03480589022757</c:v>
                </c:pt>
                <c:pt idx="150">
                  <c:v>142.570281124498</c:v>
                </c:pt>
                <c:pt idx="151">
                  <c:v>143.10575635876842</c:v>
                </c:pt>
                <c:pt idx="152">
                  <c:v>143.90896921017401</c:v>
                </c:pt>
                <c:pt idx="153">
                  <c:v>144.31057563587683</c:v>
                </c:pt>
                <c:pt idx="154">
                  <c:v>144.44444444444443</c:v>
                </c:pt>
                <c:pt idx="155">
                  <c:v>144.31057563587683</c:v>
                </c:pt>
                <c:pt idx="156">
                  <c:v>144.84605087014725</c:v>
                </c:pt>
                <c:pt idx="157">
                  <c:v>144.97991967871485</c:v>
                </c:pt>
                <c:pt idx="158">
                  <c:v>145.24765729585005</c:v>
                </c:pt>
                <c:pt idx="159">
                  <c:v>145.11378848728248</c:v>
                </c:pt>
                <c:pt idx="160">
                  <c:v>145.24765729585005</c:v>
                </c:pt>
                <c:pt idx="161">
                  <c:v>145.51539491298527</c:v>
                </c:pt>
                <c:pt idx="162">
                  <c:v>145.78313253012047</c:v>
                </c:pt>
                <c:pt idx="163">
                  <c:v>145.64926372155287</c:v>
                </c:pt>
                <c:pt idx="164">
                  <c:v>145.78313253012047</c:v>
                </c:pt>
                <c:pt idx="165">
                  <c:v>146.18473895582329</c:v>
                </c:pt>
                <c:pt idx="166">
                  <c:v>146.31860776439089</c:v>
                </c:pt>
                <c:pt idx="167">
                  <c:v>145.51539491298527</c:v>
                </c:pt>
                <c:pt idx="168">
                  <c:v>146.72021419009369</c:v>
                </c:pt>
                <c:pt idx="169">
                  <c:v>146.58634538152612</c:v>
                </c:pt>
                <c:pt idx="170">
                  <c:v>146.85408299866131</c:v>
                </c:pt>
                <c:pt idx="171">
                  <c:v>146.45247657295849</c:v>
                </c:pt>
                <c:pt idx="172">
                  <c:v>146.72021419009369</c:v>
                </c:pt>
                <c:pt idx="173">
                  <c:v>147.25568942436411</c:v>
                </c:pt>
                <c:pt idx="174">
                  <c:v>146.98795180722891</c:v>
                </c:pt>
                <c:pt idx="175">
                  <c:v>147.52342704149933</c:v>
                </c:pt>
                <c:pt idx="176">
                  <c:v>147.25568942436411</c:v>
                </c:pt>
                <c:pt idx="177">
                  <c:v>147.25568942436411</c:v>
                </c:pt>
                <c:pt idx="178">
                  <c:v>147.38955823293171</c:v>
                </c:pt>
                <c:pt idx="179">
                  <c:v>147.12182061579654</c:v>
                </c:pt>
                <c:pt idx="180">
                  <c:v>147.79116465863453</c:v>
                </c:pt>
                <c:pt idx="181">
                  <c:v>147.79116465863453</c:v>
                </c:pt>
                <c:pt idx="182">
                  <c:v>148.19277108433735</c:v>
                </c:pt>
                <c:pt idx="183">
                  <c:v>148.05890227576973</c:v>
                </c:pt>
                <c:pt idx="184">
                  <c:v>148.59437751004018</c:v>
                </c:pt>
                <c:pt idx="185">
                  <c:v>148.86211512717537</c:v>
                </c:pt>
                <c:pt idx="186">
                  <c:v>149.39759036144576</c:v>
                </c:pt>
                <c:pt idx="187">
                  <c:v>149.79919678714859</c:v>
                </c:pt>
                <c:pt idx="188">
                  <c:v>149.66532797858099</c:v>
                </c:pt>
                <c:pt idx="189">
                  <c:v>150.7362784471218</c:v>
                </c:pt>
                <c:pt idx="190">
                  <c:v>151.00401606425703</c:v>
                </c:pt>
                <c:pt idx="191">
                  <c:v>151.27175368139223</c:v>
                </c:pt>
                <c:pt idx="192">
                  <c:v>151.94109772423025</c:v>
                </c:pt>
                <c:pt idx="193">
                  <c:v>152.74431057563586</c:v>
                </c:pt>
                <c:pt idx="194">
                  <c:v>153.27978580990629</c:v>
                </c:pt>
                <c:pt idx="195">
                  <c:v>153.94912985274431</c:v>
                </c:pt>
                <c:pt idx="196">
                  <c:v>154.48460508701473</c:v>
                </c:pt>
                <c:pt idx="197">
                  <c:v>154.75234270414992</c:v>
                </c:pt>
                <c:pt idx="198">
                  <c:v>155.28781793842035</c:v>
                </c:pt>
                <c:pt idx="199">
                  <c:v>155.42168674698792</c:v>
                </c:pt>
                <c:pt idx="200">
                  <c:v>156.35876840696116</c:v>
                </c:pt>
                <c:pt idx="201">
                  <c:v>156.22489959839356</c:v>
                </c:pt>
                <c:pt idx="202">
                  <c:v>156.62650602409639</c:v>
                </c:pt>
                <c:pt idx="203">
                  <c:v>156.35876840696116</c:v>
                </c:pt>
                <c:pt idx="204">
                  <c:v>157.6974564926372</c:v>
                </c:pt>
                <c:pt idx="205">
                  <c:v>158.76840696117802</c:v>
                </c:pt>
                <c:pt idx="206">
                  <c:v>159.70548862115126</c:v>
                </c:pt>
                <c:pt idx="207">
                  <c:v>160.24096385542168</c:v>
                </c:pt>
                <c:pt idx="208">
                  <c:v>161.3119143239625</c:v>
                </c:pt>
                <c:pt idx="209">
                  <c:v>161.98125836680052</c:v>
                </c:pt>
                <c:pt idx="210">
                  <c:v>162.24899598393574</c:v>
                </c:pt>
                <c:pt idx="211">
                  <c:v>163.05220883534136</c:v>
                </c:pt>
                <c:pt idx="212">
                  <c:v>163.58768406961178</c:v>
                </c:pt>
                <c:pt idx="213">
                  <c:v>164.524765729585</c:v>
                </c:pt>
                <c:pt idx="214">
                  <c:v>164.65863453815263</c:v>
                </c:pt>
                <c:pt idx="215">
                  <c:v>164.2570281124498</c:v>
                </c:pt>
                <c:pt idx="216">
                  <c:v>164.92637215528782</c:v>
                </c:pt>
                <c:pt idx="217">
                  <c:v>165.19410977242305</c:v>
                </c:pt>
                <c:pt idx="218">
                  <c:v>165.19410977242305</c:v>
                </c:pt>
                <c:pt idx="219">
                  <c:v>165.46184738955822</c:v>
                </c:pt>
                <c:pt idx="220">
                  <c:v>165.46184738955822</c:v>
                </c:pt>
                <c:pt idx="221">
                  <c:v>165.46184738955822</c:v>
                </c:pt>
                <c:pt idx="222">
                  <c:v>165.46184738955822</c:v>
                </c:pt>
                <c:pt idx="223">
                  <c:v>165.19410977242305</c:v>
                </c:pt>
                <c:pt idx="224">
                  <c:v>166.53279785809906</c:v>
                </c:pt>
                <c:pt idx="225">
                  <c:v>166.13119143239624</c:v>
                </c:pt>
                <c:pt idx="226">
                  <c:v>166.13119143239624</c:v>
                </c:pt>
                <c:pt idx="227">
                  <c:v>165.46184738955822</c:v>
                </c:pt>
                <c:pt idx="228">
                  <c:v>165.99732262382864</c:v>
                </c:pt>
                <c:pt idx="229">
                  <c:v>166.53279785809906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04F-41C8-A95E-505A1C1C7C21}"/>
            </c:ext>
          </c:extLst>
        </c:ser>
        <c:ser>
          <c:idx val="6"/>
          <c:order val="6"/>
          <c:tx>
            <c:strRef>
              <c:f>'Eurostat CPI data 2'!$H$11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2'!$H$12:$H$241</c:f>
              <c:numCache>
                <c:formatCode>0.00</c:formatCode>
                <c:ptCount val="230"/>
                <c:pt idx="0">
                  <c:v>100</c:v>
                </c:pt>
                <c:pt idx="1">
                  <c:v>100</c:v>
                </c:pt>
                <c:pt idx="2">
                  <c:v>100.40317799122495</c:v>
                </c:pt>
                <c:pt idx="3">
                  <c:v>100.10672358591248</c:v>
                </c:pt>
                <c:pt idx="4">
                  <c:v>100.49804340092494</c:v>
                </c:pt>
                <c:pt idx="5">
                  <c:v>99.501956599075058</c:v>
                </c:pt>
                <c:pt idx="6">
                  <c:v>99.501956599075058</c:v>
                </c:pt>
                <c:pt idx="7">
                  <c:v>99.300367603462576</c:v>
                </c:pt>
                <c:pt idx="8">
                  <c:v>99.003913198150116</c:v>
                </c:pt>
                <c:pt idx="9">
                  <c:v>99.003913198150116</c:v>
                </c:pt>
                <c:pt idx="10">
                  <c:v>99.40709118937508</c:v>
                </c:pt>
                <c:pt idx="11">
                  <c:v>99.501956599075058</c:v>
                </c:pt>
                <c:pt idx="12">
                  <c:v>99.70354559468754</c:v>
                </c:pt>
                <c:pt idx="13">
                  <c:v>99.608680184987549</c:v>
                </c:pt>
                <c:pt idx="14">
                  <c:v>99.40709118937508</c:v>
                </c:pt>
                <c:pt idx="15">
                  <c:v>99.501956599075058</c:v>
                </c:pt>
                <c:pt idx="16">
                  <c:v>99.501956599075058</c:v>
                </c:pt>
                <c:pt idx="17">
                  <c:v>100.30831258152497</c:v>
                </c:pt>
                <c:pt idx="18">
                  <c:v>100</c:v>
                </c:pt>
                <c:pt idx="19">
                  <c:v>99.608680184987549</c:v>
                </c:pt>
                <c:pt idx="20">
                  <c:v>99.798411004387518</c:v>
                </c:pt>
                <c:pt idx="21">
                  <c:v>99.905134590300008</c:v>
                </c:pt>
                <c:pt idx="22">
                  <c:v>99.608680184987549</c:v>
                </c:pt>
                <c:pt idx="23">
                  <c:v>99.905134590300008</c:v>
                </c:pt>
                <c:pt idx="24">
                  <c:v>100.20158899561247</c:v>
                </c:pt>
                <c:pt idx="25">
                  <c:v>100.30831258152497</c:v>
                </c:pt>
                <c:pt idx="26">
                  <c:v>100.60476698683742</c:v>
                </c:pt>
                <c:pt idx="27">
                  <c:v>101.10281038776236</c:v>
                </c:pt>
                <c:pt idx="28">
                  <c:v>101.30439938337486</c:v>
                </c:pt>
                <c:pt idx="29">
                  <c:v>100.99608680184988</c:v>
                </c:pt>
                <c:pt idx="30">
                  <c:v>101.39926479307483</c:v>
                </c:pt>
                <c:pt idx="31">
                  <c:v>101.49413020277483</c:v>
                </c:pt>
                <c:pt idx="32">
                  <c:v>101.30439938337486</c:v>
                </c:pt>
                <c:pt idx="33">
                  <c:v>101.19767579746235</c:v>
                </c:pt>
                <c:pt idx="34">
                  <c:v>101.69571919838729</c:v>
                </c:pt>
                <c:pt idx="35">
                  <c:v>102.3953515949247</c:v>
                </c:pt>
                <c:pt idx="36">
                  <c:v>103.00011858176212</c:v>
                </c:pt>
                <c:pt idx="37">
                  <c:v>102.79852958614966</c:v>
                </c:pt>
                <c:pt idx="38">
                  <c:v>103.88948179769952</c:v>
                </c:pt>
                <c:pt idx="39">
                  <c:v>104.29265978892448</c:v>
                </c:pt>
                <c:pt idx="40">
                  <c:v>104.68397960393692</c:v>
                </c:pt>
                <c:pt idx="41">
                  <c:v>105.19388118107436</c:v>
                </c:pt>
                <c:pt idx="42">
                  <c:v>105.19388118107436</c:v>
                </c:pt>
                <c:pt idx="43">
                  <c:v>105.38361200047433</c:v>
                </c:pt>
                <c:pt idx="44">
                  <c:v>105.88165540139927</c:v>
                </c:pt>
                <c:pt idx="45">
                  <c:v>105.28874659077434</c:v>
                </c:pt>
                <c:pt idx="46">
                  <c:v>105.49033558638681</c:v>
                </c:pt>
                <c:pt idx="47">
                  <c:v>105.58520099608681</c:v>
                </c:pt>
                <c:pt idx="48">
                  <c:v>105.88165540139927</c:v>
                </c:pt>
                <c:pt idx="49">
                  <c:v>105.88165540139927</c:v>
                </c:pt>
                <c:pt idx="50">
                  <c:v>105.98837898731175</c:v>
                </c:pt>
                <c:pt idx="51">
                  <c:v>106.08324439701174</c:v>
                </c:pt>
                <c:pt idx="52">
                  <c:v>106.08324439701174</c:v>
                </c:pt>
                <c:pt idx="53">
                  <c:v>106.87774220324913</c:v>
                </c:pt>
                <c:pt idx="54">
                  <c:v>106.58128779793668</c:v>
                </c:pt>
                <c:pt idx="55">
                  <c:v>106.68801138384916</c:v>
                </c:pt>
                <c:pt idx="56">
                  <c:v>106.98446578916163</c:v>
                </c:pt>
                <c:pt idx="57">
                  <c:v>107.1860547847741</c:v>
                </c:pt>
                <c:pt idx="58">
                  <c:v>107.68409818569904</c:v>
                </c:pt>
                <c:pt idx="59">
                  <c:v>107.88568718131152</c:v>
                </c:pt>
                <c:pt idx="60">
                  <c:v>110.07944978062373</c:v>
                </c:pt>
                <c:pt idx="61">
                  <c:v>110.57749318154868</c:v>
                </c:pt>
                <c:pt idx="62">
                  <c:v>111.17040199217361</c:v>
                </c:pt>
                <c:pt idx="63">
                  <c:v>111.37199098778608</c:v>
                </c:pt>
                <c:pt idx="64">
                  <c:v>111.66844539309855</c:v>
                </c:pt>
                <c:pt idx="65">
                  <c:v>111.87003438871102</c:v>
                </c:pt>
                <c:pt idx="66">
                  <c:v>111.66844539309855</c:v>
                </c:pt>
                <c:pt idx="67">
                  <c:v>111.76331080279853</c:v>
                </c:pt>
                <c:pt idx="68">
                  <c:v>111.87003438871102</c:v>
                </c:pt>
                <c:pt idx="69">
                  <c:v>112.36807778963596</c:v>
                </c:pt>
                <c:pt idx="70">
                  <c:v>112.26135420372347</c:v>
                </c:pt>
                <c:pt idx="71">
                  <c:v>112.26135420372347</c:v>
                </c:pt>
                <c:pt idx="72">
                  <c:v>112.66453219494844</c:v>
                </c:pt>
                <c:pt idx="73">
                  <c:v>113.06771018617337</c:v>
                </c:pt>
                <c:pt idx="74">
                  <c:v>113.45903000118582</c:v>
                </c:pt>
                <c:pt idx="75">
                  <c:v>118.24973319103522</c:v>
                </c:pt>
                <c:pt idx="76">
                  <c:v>118.84264200166015</c:v>
                </c:pt>
                <c:pt idx="77">
                  <c:v>118.84264200166015</c:v>
                </c:pt>
                <c:pt idx="78">
                  <c:v>118.84264200166015</c:v>
                </c:pt>
                <c:pt idx="79">
                  <c:v>118.65291118226018</c:v>
                </c:pt>
                <c:pt idx="80">
                  <c:v>117.75168979011028</c:v>
                </c:pt>
                <c:pt idx="81">
                  <c:v>118.45132218664769</c:v>
                </c:pt>
                <c:pt idx="82">
                  <c:v>118.54618759634768</c:v>
                </c:pt>
                <c:pt idx="83">
                  <c:v>117.34851179888533</c:v>
                </c:pt>
                <c:pt idx="84">
                  <c:v>118.74777659196016</c:v>
                </c:pt>
                <c:pt idx="85">
                  <c:v>117.6568243804103</c:v>
                </c:pt>
                <c:pt idx="86">
                  <c:v>118.04814419542274</c:v>
                </c:pt>
                <c:pt idx="87">
                  <c:v>118.04814419542274</c:v>
                </c:pt>
                <c:pt idx="88">
                  <c:v>118.34459860073521</c:v>
                </c:pt>
                <c:pt idx="89">
                  <c:v>119.85058697972251</c:v>
                </c:pt>
                <c:pt idx="90">
                  <c:v>119.54227439819756</c:v>
                </c:pt>
                <c:pt idx="91">
                  <c:v>120.0403177991225</c:v>
                </c:pt>
                <c:pt idx="92">
                  <c:v>119.85058697972251</c:v>
                </c:pt>
                <c:pt idx="93">
                  <c:v>120.14704138503498</c:v>
                </c:pt>
                <c:pt idx="94">
                  <c:v>119.15095458318513</c:v>
                </c:pt>
                <c:pt idx="95">
                  <c:v>119.04423099727262</c:v>
                </c:pt>
                <c:pt idx="96">
                  <c:v>119.44740898849757</c:v>
                </c:pt>
                <c:pt idx="97">
                  <c:v>119.2458199928851</c:v>
                </c:pt>
                <c:pt idx="98">
                  <c:v>119.15095458318513</c:v>
                </c:pt>
                <c:pt idx="99">
                  <c:v>118.34459860073521</c:v>
                </c:pt>
                <c:pt idx="100">
                  <c:v>119.15095458318513</c:v>
                </c:pt>
                <c:pt idx="101">
                  <c:v>119.54227439819756</c:v>
                </c:pt>
                <c:pt idx="102">
                  <c:v>119.54227439819756</c:v>
                </c:pt>
                <c:pt idx="103">
                  <c:v>118.84264200166015</c:v>
                </c:pt>
                <c:pt idx="104">
                  <c:v>118.15486778133524</c:v>
                </c:pt>
                <c:pt idx="105">
                  <c:v>118.94936558757263</c:v>
                </c:pt>
                <c:pt idx="106">
                  <c:v>117.6568243804103</c:v>
                </c:pt>
                <c:pt idx="107">
                  <c:v>118.04814419542274</c:v>
                </c:pt>
                <c:pt idx="108">
                  <c:v>117.95327878572274</c:v>
                </c:pt>
                <c:pt idx="109">
                  <c:v>119.15095458318513</c:v>
                </c:pt>
                <c:pt idx="110">
                  <c:v>119.2458199928851</c:v>
                </c:pt>
                <c:pt idx="111">
                  <c:v>118.65291118226018</c:v>
                </c:pt>
                <c:pt idx="112">
                  <c:v>118.74777659196016</c:v>
                </c:pt>
                <c:pt idx="113">
                  <c:v>118.84264200166015</c:v>
                </c:pt>
                <c:pt idx="114">
                  <c:v>119.74386339381005</c:v>
                </c:pt>
                <c:pt idx="115">
                  <c:v>119.34068540258509</c:v>
                </c:pt>
                <c:pt idx="116">
                  <c:v>117.95327878572274</c:v>
                </c:pt>
                <c:pt idx="117">
                  <c:v>118.15486778133524</c:v>
                </c:pt>
                <c:pt idx="118">
                  <c:v>117.6568243804103</c:v>
                </c:pt>
                <c:pt idx="119">
                  <c:v>117.55010079449781</c:v>
                </c:pt>
                <c:pt idx="120">
                  <c:v>117.6212498517728</c:v>
                </c:pt>
                <c:pt idx="121">
                  <c:v>118.46318036286021</c:v>
                </c:pt>
                <c:pt idx="122">
                  <c:v>117.53824261828531</c:v>
                </c:pt>
                <c:pt idx="123">
                  <c:v>118.41574765801019</c:v>
                </c:pt>
                <c:pt idx="124">
                  <c:v>118.02442784299775</c:v>
                </c:pt>
                <c:pt idx="125">
                  <c:v>118.93750741136013</c:v>
                </c:pt>
                <c:pt idx="126">
                  <c:v>117.50266808964783</c:v>
                </c:pt>
                <c:pt idx="127">
                  <c:v>117.6212498517728</c:v>
                </c:pt>
                <c:pt idx="128">
                  <c:v>117.22993003676035</c:v>
                </c:pt>
                <c:pt idx="129">
                  <c:v>117.82283884738527</c:v>
                </c:pt>
                <c:pt idx="130">
                  <c:v>117.97699513814774</c:v>
                </c:pt>
                <c:pt idx="131">
                  <c:v>117.6212498517728</c:v>
                </c:pt>
                <c:pt idx="132">
                  <c:v>116.38799952567295</c:v>
                </c:pt>
                <c:pt idx="133">
                  <c:v>118.60547847741016</c:v>
                </c:pt>
                <c:pt idx="134">
                  <c:v>118.03628601921025</c:v>
                </c:pt>
                <c:pt idx="135">
                  <c:v>118.40388948179769</c:v>
                </c:pt>
                <c:pt idx="136">
                  <c:v>118.47503853907268</c:v>
                </c:pt>
                <c:pt idx="137">
                  <c:v>118.59362030119769</c:v>
                </c:pt>
                <c:pt idx="138">
                  <c:v>118.68848571089768</c:v>
                </c:pt>
                <c:pt idx="139">
                  <c:v>118.04814419542274</c:v>
                </c:pt>
                <c:pt idx="140">
                  <c:v>118.61733665362269</c:v>
                </c:pt>
                <c:pt idx="141">
                  <c:v>118.68848571089768</c:v>
                </c:pt>
                <c:pt idx="142">
                  <c:v>118.79520929681016</c:v>
                </c:pt>
                <c:pt idx="143">
                  <c:v>118.68848571089768</c:v>
                </c:pt>
                <c:pt idx="144">
                  <c:v>121.48701529704734</c:v>
                </c:pt>
                <c:pt idx="145">
                  <c:v>122.3763785129847</c:v>
                </c:pt>
                <c:pt idx="146">
                  <c:v>121.79532787857228</c:v>
                </c:pt>
                <c:pt idx="147">
                  <c:v>122.81513103284713</c:v>
                </c:pt>
                <c:pt idx="148">
                  <c:v>123.96537412545952</c:v>
                </c:pt>
                <c:pt idx="149">
                  <c:v>124.24997035455947</c:v>
                </c:pt>
                <c:pt idx="150">
                  <c:v>124.89031187003438</c:v>
                </c:pt>
                <c:pt idx="151">
                  <c:v>124.91402822245938</c:v>
                </c:pt>
                <c:pt idx="152">
                  <c:v>125.34092256610934</c:v>
                </c:pt>
                <c:pt idx="153">
                  <c:v>125.24605715640935</c:v>
                </c:pt>
                <c:pt idx="154">
                  <c:v>124.8428791651844</c:v>
                </c:pt>
                <c:pt idx="155">
                  <c:v>124.41598482153444</c:v>
                </c:pt>
                <c:pt idx="156">
                  <c:v>124.17882129728449</c:v>
                </c:pt>
                <c:pt idx="157">
                  <c:v>125.25791533262185</c:v>
                </c:pt>
                <c:pt idx="158">
                  <c:v>124.66500652199693</c:v>
                </c:pt>
                <c:pt idx="159">
                  <c:v>125.40021344717182</c:v>
                </c:pt>
                <c:pt idx="160">
                  <c:v>126.08798766749673</c:v>
                </c:pt>
                <c:pt idx="161">
                  <c:v>125.82710779082178</c:v>
                </c:pt>
                <c:pt idx="162">
                  <c:v>125.81524961460926</c:v>
                </c:pt>
                <c:pt idx="163">
                  <c:v>126.05241313885924</c:v>
                </c:pt>
                <c:pt idx="164">
                  <c:v>126.32515119174673</c:v>
                </c:pt>
                <c:pt idx="165">
                  <c:v>125.68480967627178</c:v>
                </c:pt>
                <c:pt idx="166">
                  <c:v>125.82710779082178</c:v>
                </c:pt>
                <c:pt idx="167">
                  <c:v>125.19862445155935</c:v>
                </c:pt>
                <c:pt idx="168">
                  <c:v>126.68089647812167</c:v>
                </c:pt>
                <c:pt idx="169">
                  <c:v>126.91806000237165</c:v>
                </c:pt>
                <c:pt idx="170">
                  <c:v>126.37258389659669</c:v>
                </c:pt>
                <c:pt idx="171">
                  <c:v>126.77576188782164</c:v>
                </c:pt>
                <c:pt idx="172">
                  <c:v>127.10779082177162</c:v>
                </c:pt>
                <c:pt idx="173">
                  <c:v>127.91414680422153</c:v>
                </c:pt>
                <c:pt idx="174">
                  <c:v>127.997154037709</c:v>
                </c:pt>
                <c:pt idx="175">
                  <c:v>127.61769239890906</c:v>
                </c:pt>
                <c:pt idx="176">
                  <c:v>128.41219020514646</c:v>
                </c:pt>
                <c:pt idx="177">
                  <c:v>127.3212379935966</c:v>
                </c:pt>
                <c:pt idx="178">
                  <c:v>128.61377920075893</c:v>
                </c:pt>
                <c:pt idx="179">
                  <c:v>127.43981975572156</c:v>
                </c:pt>
                <c:pt idx="180">
                  <c:v>129.30155342108384</c:v>
                </c:pt>
                <c:pt idx="181">
                  <c:v>130.04861852247126</c:v>
                </c:pt>
                <c:pt idx="182">
                  <c:v>129.30155342108384</c:v>
                </c:pt>
                <c:pt idx="183">
                  <c:v>128.29360844302147</c:v>
                </c:pt>
                <c:pt idx="184">
                  <c:v>130.71267639037117</c:v>
                </c:pt>
                <c:pt idx="185">
                  <c:v>129.89446223170879</c:v>
                </c:pt>
                <c:pt idx="186">
                  <c:v>129.96561128898375</c:v>
                </c:pt>
                <c:pt idx="187">
                  <c:v>129.58614965018381</c:v>
                </c:pt>
                <c:pt idx="188">
                  <c:v>129.50314241669631</c:v>
                </c:pt>
                <c:pt idx="189">
                  <c:v>128.96952448713387</c:v>
                </c:pt>
                <c:pt idx="190">
                  <c:v>129.6217241788213</c:v>
                </c:pt>
                <c:pt idx="191">
                  <c:v>128.96952448713387</c:v>
                </c:pt>
                <c:pt idx="192">
                  <c:v>130.39250563263369</c:v>
                </c:pt>
                <c:pt idx="193">
                  <c:v>131.10399620538362</c:v>
                </c:pt>
                <c:pt idx="194">
                  <c:v>129.42013518320883</c:v>
                </c:pt>
                <c:pt idx="195">
                  <c:v>130.45179651369619</c:v>
                </c:pt>
                <c:pt idx="196">
                  <c:v>132.040792126171</c:v>
                </c:pt>
                <c:pt idx="197">
                  <c:v>131.0565635005336</c:v>
                </c:pt>
                <c:pt idx="198">
                  <c:v>131.91035218783352</c:v>
                </c:pt>
                <c:pt idx="199">
                  <c:v>131.27001067235858</c:v>
                </c:pt>
                <c:pt idx="200">
                  <c:v>132.78785722755842</c:v>
                </c:pt>
                <c:pt idx="201">
                  <c:v>132.36096288390846</c:v>
                </c:pt>
                <c:pt idx="202">
                  <c:v>134.12783113957073</c:v>
                </c:pt>
                <c:pt idx="203">
                  <c:v>133.30961698090834</c:v>
                </c:pt>
                <c:pt idx="204">
                  <c:v>138.4086327522827</c:v>
                </c:pt>
                <c:pt idx="205">
                  <c:v>138.71694533380767</c:v>
                </c:pt>
                <c:pt idx="206">
                  <c:v>139.81975572157</c:v>
                </c:pt>
                <c:pt idx="207">
                  <c:v>138.39677457607021</c:v>
                </c:pt>
                <c:pt idx="208">
                  <c:v>137.92244752757026</c:v>
                </c:pt>
                <c:pt idx="209">
                  <c:v>137.68528400332031</c:v>
                </c:pt>
                <c:pt idx="210">
                  <c:v>138.72880351002016</c:v>
                </c:pt>
                <c:pt idx="211">
                  <c:v>138.83552709593266</c:v>
                </c:pt>
                <c:pt idx="212">
                  <c:v>138.26633463773271</c:v>
                </c:pt>
                <c:pt idx="213">
                  <c:v>139.47586861140758</c:v>
                </c:pt>
                <c:pt idx="214">
                  <c:v>139.33357049685759</c:v>
                </c:pt>
                <c:pt idx="215">
                  <c:v>137.7090003557453</c:v>
                </c:pt>
                <c:pt idx="216">
                  <c:v>140.94628246175739</c:v>
                </c:pt>
                <c:pt idx="217">
                  <c:v>140.38894817976995</c:v>
                </c:pt>
                <c:pt idx="218">
                  <c:v>139.27427961579511</c:v>
                </c:pt>
                <c:pt idx="219">
                  <c:v>138.56278904304517</c:v>
                </c:pt>
                <c:pt idx="220">
                  <c:v>139.68931578323253</c:v>
                </c:pt>
                <c:pt idx="221">
                  <c:v>139.38100320170759</c:v>
                </c:pt>
                <c:pt idx="222">
                  <c:v>140.19921736036997</c:v>
                </c:pt>
                <c:pt idx="223">
                  <c:v>140.0450610696075</c:v>
                </c:pt>
                <c:pt idx="224">
                  <c:v>140.50752994189492</c:v>
                </c:pt>
                <c:pt idx="225">
                  <c:v>139.90276295505751</c:v>
                </c:pt>
                <c:pt idx="226">
                  <c:v>138.53907269062017</c:v>
                </c:pt>
                <c:pt idx="227">
                  <c:v>138.62207992410768</c:v>
                </c:pt>
                <c:pt idx="228">
                  <c:v>140.56682082295742</c:v>
                </c:pt>
                <c:pt idx="229">
                  <c:v>139.33357049685759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04F-41C8-A95E-505A1C1C7C21}"/>
            </c:ext>
          </c:extLst>
        </c:ser>
        <c:ser>
          <c:idx val="7"/>
          <c:order val="7"/>
          <c:tx>
            <c:strRef>
              <c:f>'Eurostat CPI data 2'!$I$11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2'!$I$12:$I$241</c:f>
              <c:numCache>
                <c:formatCode>0.00</c:formatCode>
                <c:ptCount val="230"/>
                <c:pt idx="0">
                  <c:v>100</c:v>
                </c:pt>
                <c:pt idx="1">
                  <c:v>101.11650485436891</c:v>
                </c:pt>
                <c:pt idx="2">
                  <c:v>101.01941747572813</c:v>
                </c:pt>
                <c:pt idx="3">
                  <c:v>101.626213592233</c:v>
                </c:pt>
                <c:pt idx="4">
                  <c:v>102.54854368932038</c:v>
                </c:pt>
                <c:pt idx="5">
                  <c:v>101.83252427184466</c:v>
                </c:pt>
                <c:pt idx="6">
                  <c:v>101.32281553398057</c:v>
                </c:pt>
                <c:pt idx="7">
                  <c:v>101.83252427184466</c:v>
                </c:pt>
                <c:pt idx="8">
                  <c:v>101.626213592233</c:v>
                </c:pt>
                <c:pt idx="9">
                  <c:v>101.11650485436891</c:v>
                </c:pt>
                <c:pt idx="10">
                  <c:v>102.43932038834951</c:v>
                </c:pt>
                <c:pt idx="11">
                  <c:v>101.83252427184466</c:v>
                </c:pt>
                <c:pt idx="12">
                  <c:v>101.32281553398057</c:v>
                </c:pt>
                <c:pt idx="13">
                  <c:v>101.11650485436891</c:v>
                </c:pt>
                <c:pt idx="14">
                  <c:v>100.61893203883494</c:v>
                </c:pt>
                <c:pt idx="15">
                  <c:v>100.61893203883494</c:v>
                </c:pt>
                <c:pt idx="16">
                  <c:v>99.902912621359206</c:v>
                </c:pt>
                <c:pt idx="17">
                  <c:v>98.992718446601927</c:v>
                </c:pt>
                <c:pt idx="18">
                  <c:v>99.1868932038835</c:v>
                </c:pt>
                <c:pt idx="19">
                  <c:v>99.805825242718441</c:v>
                </c:pt>
                <c:pt idx="20">
                  <c:v>98.6893203883495</c:v>
                </c:pt>
                <c:pt idx="21">
                  <c:v>98.483009708737868</c:v>
                </c:pt>
                <c:pt idx="22">
                  <c:v>98.070388349514559</c:v>
                </c:pt>
                <c:pt idx="23">
                  <c:v>97.876213592233015</c:v>
                </c:pt>
                <c:pt idx="24">
                  <c:v>99.696601941747574</c:v>
                </c:pt>
                <c:pt idx="25">
                  <c:v>100.10922330097085</c:v>
                </c:pt>
                <c:pt idx="26">
                  <c:v>100.81310679611649</c:v>
                </c:pt>
                <c:pt idx="27">
                  <c:v>101.32281553398057</c:v>
                </c:pt>
                <c:pt idx="28">
                  <c:v>102.13592233009707</c:v>
                </c:pt>
                <c:pt idx="29">
                  <c:v>102.94902912621357</c:v>
                </c:pt>
                <c:pt idx="30">
                  <c:v>104.06553398058252</c:v>
                </c:pt>
                <c:pt idx="31">
                  <c:v>105.48543689320388</c:v>
                </c:pt>
                <c:pt idx="32">
                  <c:v>108.02184466019418</c:v>
                </c:pt>
                <c:pt idx="33">
                  <c:v>111.27427184466019</c:v>
                </c:pt>
                <c:pt idx="34">
                  <c:v>113.20388349514563</c:v>
                </c:pt>
                <c:pt idx="35">
                  <c:v>114.92718446601941</c:v>
                </c:pt>
                <c:pt idx="36">
                  <c:v>116.95388349514563</c:v>
                </c:pt>
                <c:pt idx="37">
                  <c:v>118.6893203883495</c:v>
                </c:pt>
                <c:pt idx="38">
                  <c:v>119.59951456310678</c:v>
                </c:pt>
                <c:pt idx="39">
                  <c:v>121.32281553398056</c:v>
                </c:pt>
                <c:pt idx="40">
                  <c:v>122.24514563106797</c:v>
                </c:pt>
                <c:pt idx="41">
                  <c:v>122.64563106796116</c:v>
                </c:pt>
                <c:pt idx="42">
                  <c:v>122.94902912621359</c:v>
                </c:pt>
                <c:pt idx="43">
                  <c:v>123.15533980582525</c:v>
                </c:pt>
                <c:pt idx="44">
                  <c:v>123.45873786407766</c:v>
                </c:pt>
                <c:pt idx="45">
                  <c:v>123.45873786407766</c:v>
                </c:pt>
                <c:pt idx="46">
                  <c:v>123.7621359223301</c:v>
                </c:pt>
                <c:pt idx="47">
                  <c:v>123.15533980582525</c:v>
                </c:pt>
                <c:pt idx="48">
                  <c:v>123.15533980582525</c:v>
                </c:pt>
                <c:pt idx="49">
                  <c:v>122.4393203883495</c:v>
                </c:pt>
                <c:pt idx="50">
                  <c:v>123.252427184466</c:v>
                </c:pt>
                <c:pt idx="51">
                  <c:v>123.04611650485435</c:v>
                </c:pt>
                <c:pt idx="52">
                  <c:v>122.94902912621359</c:v>
                </c:pt>
                <c:pt idx="53">
                  <c:v>122.74271844660194</c:v>
                </c:pt>
                <c:pt idx="54">
                  <c:v>122.34223300970872</c:v>
                </c:pt>
                <c:pt idx="55">
                  <c:v>122.13592233009707</c:v>
                </c:pt>
                <c:pt idx="56">
                  <c:v>122.03883495145631</c:v>
                </c:pt>
                <c:pt idx="57">
                  <c:v>122.54854368932038</c:v>
                </c:pt>
                <c:pt idx="58">
                  <c:v>122.85194174757281</c:v>
                </c:pt>
                <c:pt idx="59">
                  <c:v>122.64563106796116</c:v>
                </c:pt>
                <c:pt idx="60">
                  <c:v>123.252427184466</c:v>
                </c:pt>
                <c:pt idx="61">
                  <c:v>123.3616504854369</c:v>
                </c:pt>
                <c:pt idx="62">
                  <c:v>122.4393203883495</c:v>
                </c:pt>
                <c:pt idx="63">
                  <c:v>122.85194174757281</c:v>
                </c:pt>
                <c:pt idx="64">
                  <c:v>123.15533980582525</c:v>
                </c:pt>
                <c:pt idx="65">
                  <c:v>123.15533980582525</c:v>
                </c:pt>
                <c:pt idx="66">
                  <c:v>122.64563106796116</c:v>
                </c:pt>
                <c:pt idx="67">
                  <c:v>122.94902912621359</c:v>
                </c:pt>
                <c:pt idx="68">
                  <c:v>123.15533980582525</c:v>
                </c:pt>
                <c:pt idx="69">
                  <c:v>122.54854368932038</c:v>
                </c:pt>
                <c:pt idx="70">
                  <c:v>121.83252427184466</c:v>
                </c:pt>
                <c:pt idx="71">
                  <c:v>121.73543689320387</c:v>
                </c:pt>
                <c:pt idx="72">
                  <c:v>124.97572815533979</c:v>
                </c:pt>
                <c:pt idx="73">
                  <c:v>125.27912621359224</c:v>
                </c:pt>
                <c:pt idx="74">
                  <c:v>124.67233009708738</c:v>
                </c:pt>
                <c:pt idx="75">
                  <c:v>125.08495145631066</c:v>
                </c:pt>
                <c:pt idx="76">
                  <c:v>125.27912621359224</c:v>
                </c:pt>
                <c:pt idx="77">
                  <c:v>125.08495145631066</c:v>
                </c:pt>
                <c:pt idx="78">
                  <c:v>124.97572815533979</c:v>
                </c:pt>
                <c:pt idx="79">
                  <c:v>124.36893203883494</c:v>
                </c:pt>
                <c:pt idx="80">
                  <c:v>124.06553398058252</c:v>
                </c:pt>
                <c:pt idx="81">
                  <c:v>124.16262135922329</c:v>
                </c:pt>
                <c:pt idx="82">
                  <c:v>123.7621359223301</c:v>
                </c:pt>
                <c:pt idx="83">
                  <c:v>123.7621359223301</c:v>
                </c:pt>
                <c:pt idx="84">
                  <c:v>122.85194174757281</c:v>
                </c:pt>
                <c:pt idx="85">
                  <c:v>123.45873786407766</c:v>
                </c:pt>
                <c:pt idx="86">
                  <c:v>124.67233009708738</c:v>
                </c:pt>
                <c:pt idx="87">
                  <c:v>125.27912621359224</c:v>
                </c:pt>
                <c:pt idx="88">
                  <c:v>125.69174757281552</c:v>
                </c:pt>
                <c:pt idx="89">
                  <c:v>126.2014563106796</c:v>
                </c:pt>
                <c:pt idx="90">
                  <c:v>127.20873786407765</c:v>
                </c:pt>
                <c:pt idx="91">
                  <c:v>126.29854368932037</c:v>
                </c:pt>
                <c:pt idx="92">
                  <c:v>126.80825242718446</c:v>
                </c:pt>
                <c:pt idx="93">
                  <c:v>125.89805825242718</c:v>
                </c:pt>
                <c:pt idx="94">
                  <c:v>124.87864077669903</c:v>
                </c:pt>
                <c:pt idx="95">
                  <c:v>123.3616504854369</c:v>
                </c:pt>
                <c:pt idx="96">
                  <c:v>124.47815533980582</c:v>
                </c:pt>
                <c:pt idx="97">
                  <c:v>124.87864077669903</c:v>
                </c:pt>
                <c:pt idx="98">
                  <c:v>125.59466019417474</c:v>
                </c:pt>
                <c:pt idx="99">
                  <c:v>125.18203883495144</c:v>
                </c:pt>
                <c:pt idx="100">
                  <c:v>124.67233009708738</c:v>
                </c:pt>
                <c:pt idx="101">
                  <c:v>123.66504854368931</c:v>
                </c:pt>
                <c:pt idx="102">
                  <c:v>123.04611650485435</c:v>
                </c:pt>
                <c:pt idx="103">
                  <c:v>122.64563106796116</c:v>
                </c:pt>
                <c:pt idx="104">
                  <c:v>122.13592233009707</c:v>
                </c:pt>
                <c:pt idx="105">
                  <c:v>121.52912621359222</c:v>
                </c:pt>
                <c:pt idx="106">
                  <c:v>121.52912621359222</c:v>
                </c:pt>
                <c:pt idx="107">
                  <c:v>121.52912621359222</c:v>
                </c:pt>
                <c:pt idx="108">
                  <c:v>121.32281553398056</c:v>
                </c:pt>
                <c:pt idx="109">
                  <c:v>121.22572815533981</c:v>
                </c:pt>
                <c:pt idx="110">
                  <c:v>121.01941747572815</c:v>
                </c:pt>
                <c:pt idx="111">
                  <c:v>121.43203883495146</c:v>
                </c:pt>
                <c:pt idx="112">
                  <c:v>121.83252427184466</c:v>
                </c:pt>
                <c:pt idx="113">
                  <c:v>121.43203883495146</c:v>
                </c:pt>
                <c:pt idx="114">
                  <c:v>121.11650485436891</c:v>
                </c:pt>
                <c:pt idx="115">
                  <c:v>120.8131067961165</c:v>
                </c:pt>
                <c:pt idx="116">
                  <c:v>121.43203883495146</c:v>
                </c:pt>
                <c:pt idx="117">
                  <c:v>121.73543689320387</c:v>
                </c:pt>
                <c:pt idx="118">
                  <c:v>121.73543689320387</c:v>
                </c:pt>
                <c:pt idx="119">
                  <c:v>121.22572815533981</c:v>
                </c:pt>
                <c:pt idx="120">
                  <c:v>120.78883495145631</c:v>
                </c:pt>
                <c:pt idx="121">
                  <c:v>122.49999999999999</c:v>
                </c:pt>
                <c:pt idx="122">
                  <c:v>122.42718446601941</c:v>
                </c:pt>
                <c:pt idx="123">
                  <c:v>122.35436893203881</c:v>
                </c:pt>
                <c:pt idx="124">
                  <c:v>120.93446601941747</c:v>
                </c:pt>
                <c:pt idx="125">
                  <c:v>121.15291262135921</c:v>
                </c:pt>
                <c:pt idx="126">
                  <c:v>120.95873786407768</c:v>
                </c:pt>
                <c:pt idx="127">
                  <c:v>121.04368932038834</c:v>
                </c:pt>
                <c:pt idx="128">
                  <c:v>121.16504854368932</c:v>
                </c:pt>
                <c:pt idx="129">
                  <c:v>121.69902912621357</c:v>
                </c:pt>
                <c:pt idx="130">
                  <c:v>121.88106796116504</c:v>
                </c:pt>
                <c:pt idx="131">
                  <c:v>121.5533980582524</c:v>
                </c:pt>
                <c:pt idx="132">
                  <c:v>121.65048543689319</c:v>
                </c:pt>
                <c:pt idx="133">
                  <c:v>121.50485436893203</c:v>
                </c:pt>
                <c:pt idx="134">
                  <c:v>121.90533980582524</c:v>
                </c:pt>
                <c:pt idx="135">
                  <c:v>122.42718446601941</c:v>
                </c:pt>
                <c:pt idx="136">
                  <c:v>122.0509708737864</c:v>
                </c:pt>
                <c:pt idx="137">
                  <c:v>122.41504854368932</c:v>
                </c:pt>
                <c:pt idx="138">
                  <c:v>122.16019417475728</c:v>
                </c:pt>
                <c:pt idx="139">
                  <c:v>122.11165048543688</c:v>
                </c:pt>
                <c:pt idx="140">
                  <c:v>121.86893203883496</c:v>
                </c:pt>
                <c:pt idx="141">
                  <c:v>122.53640776699028</c:v>
                </c:pt>
                <c:pt idx="142">
                  <c:v>122.62135922330097</c:v>
                </c:pt>
                <c:pt idx="143">
                  <c:v>122.4878640776699</c:v>
                </c:pt>
                <c:pt idx="144">
                  <c:v>123.89563106796115</c:v>
                </c:pt>
                <c:pt idx="145">
                  <c:v>124.39320388349513</c:v>
                </c:pt>
                <c:pt idx="146">
                  <c:v>126.56553398058253</c:v>
                </c:pt>
                <c:pt idx="147">
                  <c:v>128.02184466019415</c:v>
                </c:pt>
                <c:pt idx="148">
                  <c:v>129.16262135922329</c:v>
                </c:pt>
                <c:pt idx="149">
                  <c:v>129.53883495145629</c:v>
                </c:pt>
                <c:pt idx="150">
                  <c:v>130.4368932038835</c:v>
                </c:pt>
                <c:pt idx="151">
                  <c:v>130</c:v>
                </c:pt>
                <c:pt idx="152">
                  <c:v>130.66747572815532</c:v>
                </c:pt>
                <c:pt idx="153">
                  <c:v>130.84951456310679</c:v>
                </c:pt>
                <c:pt idx="154">
                  <c:v>131.85679611650485</c:v>
                </c:pt>
                <c:pt idx="155">
                  <c:v>132.40291262135921</c:v>
                </c:pt>
                <c:pt idx="156">
                  <c:v>132.81553398058253</c:v>
                </c:pt>
                <c:pt idx="157">
                  <c:v>132.91262135922329</c:v>
                </c:pt>
                <c:pt idx="158">
                  <c:v>133.49514563106794</c:v>
                </c:pt>
                <c:pt idx="159">
                  <c:v>133.79854368932038</c:v>
                </c:pt>
                <c:pt idx="160">
                  <c:v>133.54368932038832</c:v>
                </c:pt>
                <c:pt idx="161">
                  <c:v>133.67718446601941</c:v>
                </c:pt>
                <c:pt idx="162">
                  <c:v>133.16747572815532</c:v>
                </c:pt>
                <c:pt idx="163">
                  <c:v>133.08252427184465</c:v>
                </c:pt>
                <c:pt idx="164">
                  <c:v>132.96116504854368</c:v>
                </c:pt>
                <c:pt idx="165">
                  <c:v>132.48786407766991</c:v>
                </c:pt>
                <c:pt idx="166">
                  <c:v>132.94902912621359</c:v>
                </c:pt>
                <c:pt idx="167">
                  <c:v>133.19174757281553</c:v>
                </c:pt>
                <c:pt idx="168">
                  <c:v>133.6650485436893</c:v>
                </c:pt>
                <c:pt idx="169">
                  <c:v>133.37378640776697</c:v>
                </c:pt>
                <c:pt idx="170">
                  <c:v>133.44660194174756</c:v>
                </c:pt>
                <c:pt idx="171">
                  <c:v>133.56796116504853</c:v>
                </c:pt>
                <c:pt idx="172">
                  <c:v>133.71359223300971</c:v>
                </c:pt>
                <c:pt idx="173">
                  <c:v>134.19902912621359</c:v>
                </c:pt>
                <c:pt idx="174">
                  <c:v>133.91990291262135</c:v>
                </c:pt>
                <c:pt idx="175">
                  <c:v>133.79854368932038</c:v>
                </c:pt>
                <c:pt idx="176">
                  <c:v>133.79854368932038</c:v>
                </c:pt>
                <c:pt idx="177">
                  <c:v>133.28883495145629</c:v>
                </c:pt>
                <c:pt idx="178">
                  <c:v>133.89563106796118</c:v>
                </c:pt>
                <c:pt idx="179">
                  <c:v>133.61650485436891</c:v>
                </c:pt>
                <c:pt idx="180">
                  <c:v>133.78640776699027</c:v>
                </c:pt>
                <c:pt idx="181">
                  <c:v>133.88349514563106</c:v>
                </c:pt>
                <c:pt idx="182">
                  <c:v>132.99757281553397</c:v>
                </c:pt>
                <c:pt idx="183">
                  <c:v>133.72572815533979</c:v>
                </c:pt>
                <c:pt idx="184">
                  <c:v>133.91990291262135</c:v>
                </c:pt>
                <c:pt idx="185">
                  <c:v>133.95631067961165</c:v>
                </c:pt>
                <c:pt idx="186">
                  <c:v>134.21116504854368</c:v>
                </c:pt>
                <c:pt idx="187">
                  <c:v>134.42961165048541</c:v>
                </c:pt>
                <c:pt idx="188">
                  <c:v>134.44174757281553</c:v>
                </c:pt>
                <c:pt idx="189">
                  <c:v>133.6893203883495</c:v>
                </c:pt>
                <c:pt idx="190">
                  <c:v>133.59223300970874</c:v>
                </c:pt>
                <c:pt idx="191">
                  <c:v>134.01699029126212</c:v>
                </c:pt>
                <c:pt idx="192">
                  <c:v>134.42961165048541</c:v>
                </c:pt>
                <c:pt idx="193">
                  <c:v>134.91504854368932</c:v>
                </c:pt>
                <c:pt idx="194">
                  <c:v>135.376213592233</c:v>
                </c:pt>
                <c:pt idx="195">
                  <c:v>135.97087378640776</c:v>
                </c:pt>
                <c:pt idx="196">
                  <c:v>136.06796116504853</c:v>
                </c:pt>
                <c:pt idx="197">
                  <c:v>136.67475728155341</c:v>
                </c:pt>
                <c:pt idx="198">
                  <c:v>137.82766990291259</c:v>
                </c:pt>
                <c:pt idx="199">
                  <c:v>137.85194174757279</c:v>
                </c:pt>
                <c:pt idx="200">
                  <c:v>137.69417475728153</c:v>
                </c:pt>
                <c:pt idx="201">
                  <c:v>137.36650485436891</c:v>
                </c:pt>
                <c:pt idx="202">
                  <c:v>137.53640776699027</c:v>
                </c:pt>
                <c:pt idx="203">
                  <c:v>138.43446601941747</c:v>
                </c:pt>
                <c:pt idx="204">
                  <c:v>140.16990291262135</c:v>
                </c:pt>
                <c:pt idx="205">
                  <c:v>140.88592233009709</c:v>
                </c:pt>
                <c:pt idx="206">
                  <c:v>142.92475728155338</c:v>
                </c:pt>
                <c:pt idx="207">
                  <c:v>144.13834951456309</c:v>
                </c:pt>
                <c:pt idx="208">
                  <c:v>145.15776699029126</c:v>
                </c:pt>
                <c:pt idx="209">
                  <c:v>145.23058252427182</c:v>
                </c:pt>
                <c:pt idx="210">
                  <c:v>144.81796116504853</c:v>
                </c:pt>
                <c:pt idx="211">
                  <c:v>144.95145631067962</c:v>
                </c:pt>
                <c:pt idx="212">
                  <c:v>145.03640776699029</c:v>
                </c:pt>
                <c:pt idx="213">
                  <c:v>144.98786407766988</c:v>
                </c:pt>
                <c:pt idx="214">
                  <c:v>145.10922330097085</c:v>
                </c:pt>
                <c:pt idx="215">
                  <c:v>144.38106796116503</c:v>
                </c:pt>
                <c:pt idx="216">
                  <c:v>145.376213592233</c:v>
                </c:pt>
                <c:pt idx="217">
                  <c:v>144.83009708737865</c:v>
                </c:pt>
                <c:pt idx="218">
                  <c:v>144.40533980582521</c:v>
                </c:pt>
                <c:pt idx="219">
                  <c:v>143.70145631067959</c:v>
                </c:pt>
                <c:pt idx="220">
                  <c:v>144.17475728155338</c:v>
                </c:pt>
                <c:pt idx="221">
                  <c:v>144.22330097087379</c:v>
                </c:pt>
                <c:pt idx="222">
                  <c:v>144.15048543689321</c:v>
                </c:pt>
                <c:pt idx="223">
                  <c:v>143.32524271844659</c:v>
                </c:pt>
                <c:pt idx="224">
                  <c:v>143.83495145631068</c:v>
                </c:pt>
                <c:pt idx="225">
                  <c:v>142.91262135922329</c:v>
                </c:pt>
                <c:pt idx="226">
                  <c:v>142.75485436893203</c:v>
                </c:pt>
                <c:pt idx="227">
                  <c:v>141.80825242718444</c:v>
                </c:pt>
                <c:pt idx="228">
                  <c:v>142.58495145631068</c:v>
                </c:pt>
                <c:pt idx="229">
                  <c:v>141.83252427184465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04F-41C8-A95E-505A1C1C7C21}"/>
            </c:ext>
          </c:extLst>
        </c:ser>
        <c:ser>
          <c:idx val="8"/>
          <c:order val="8"/>
          <c:tx>
            <c:strRef>
              <c:f>'Eurostat CPI data 2'!$J$11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2'!$J$12:$J$241</c:f>
              <c:numCache>
                <c:formatCode>0.00</c:formatCode>
                <c:ptCount val="230"/>
                <c:pt idx="0">
                  <c:v>100</c:v>
                </c:pt>
                <c:pt idx="1">
                  <c:v>101.85878092939046</c:v>
                </c:pt>
                <c:pt idx="2">
                  <c:v>103.08992154496077</c:v>
                </c:pt>
                <c:pt idx="3">
                  <c:v>103.29511164755583</c:v>
                </c:pt>
                <c:pt idx="4">
                  <c:v>103.50030175015088</c:v>
                </c:pt>
                <c:pt idx="5">
                  <c:v>103.50030175015088</c:v>
                </c:pt>
                <c:pt idx="6">
                  <c:v>103.50030175015088</c:v>
                </c:pt>
                <c:pt idx="7">
                  <c:v>103.70549185274594</c:v>
                </c:pt>
                <c:pt idx="8">
                  <c:v>103.40374170187086</c:v>
                </c:pt>
                <c:pt idx="9">
                  <c:v>103.50030175015088</c:v>
                </c:pt>
                <c:pt idx="10">
                  <c:v>103.40374170187086</c:v>
                </c:pt>
                <c:pt idx="11">
                  <c:v>103.08992154496077</c:v>
                </c:pt>
                <c:pt idx="12">
                  <c:v>102.47435123717563</c:v>
                </c:pt>
                <c:pt idx="13">
                  <c:v>102.77610138805071</c:v>
                </c:pt>
                <c:pt idx="14">
                  <c:v>102.26916113458057</c:v>
                </c:pt>
                <c:pt idx="15">
                  <c:v>102.06397103198552</c:v>
                </c:pt>
                <c:pt idx="16">
                  <c:v>102.26916113458057</c:v>
                </c:pt>
                <c:pt idx="17">
                  <c:v>101.65359082679541</c:v>
                </c:pt>
                <c:pt idx="18">
                  <c:v>101.75015087507543</c:v>
                </c:pt>
                <c:pt idx="19">
                  <c:v>101.65359082679541</c:v>
                </c:pt>
                <c:pt idx="20">
                  <c:v>101.54496077248038</c:v>
                </c:pt>
                <c:pt idx="21">
                  <c:v>101.65359082679541</c:v>
                </c:pt>
                <c:pt idx="22">
                  <c:v>101.65359082679541</c:v>
                </c:pt>
                <c:pt idx="23">
                  <c:v>100.51901025950514</c:v>
                </c:pt>
                <c:pt idx="24">
                  <c:v>101.02595051297527</c:v>
                </c:pt>
                <c:pt idx="25">
                  <c:v>102.47435123717563</c:v>
                </c:pt>
                <c:pt idx="26">
                  <c:v>102.88473144236572</c:v>
                </c:pt>
                <c:pt idx="27">
                  <c:v>103.08992154496077</c:v>
                </c:pt>
                <c:pt idx="28">
                  <c:v>103.70549185274594</c:v>
                </c:pt>
                <c:pt idx="29">
                  <c:v>103.40374170187086</c:v>
                </c:pt>
                <c:pt idx="30">
                  <c:v>103.81412190706097</c:v>
                </c:pt>
                <c:pt idx="31">
                  <c:v>104.01931200965602</c:v>
                </c:pt>
                <c:pt idx="32">
                  <c:v>104.11587205793604</c:v>
                </c:pt>
                <c:pt idx="33">
                  <c:v>104.22450211225105</c:v>
                </c:pt>
                <c:pt idx="34">
                  <c:v>104.3210621605311</c:v>
                </c:pt>
                <c:pt idx="35">
                  <c:v>103.91068195534099</c:v>
                </c:pt>
                <c:pt idx="36">
                  <c:v>105.66083283041642</c:v>
                </c:pt>
                <c:pt idx="37">
                  <c:v>109.47495473747738</c:v>
                </c:pt>
                <c:pt idx="38">
                  <c:v>111.22510561255281</c:v>
                </c:pt>
                <c:pt idx="39">
                  <c:v>112.66143633071817</c:v>
                </c:pt>
                <c:pt idx="40">
                  <c:v>114.20639710319858</c:v>
                </c:pt>
                <c:pt idx="41">
                  <c:v>116.58418829209415</c:v>
                </c:pt>
                <c:pt idx="42">
                  <c:v>117.71876885938444</c:v>
                </c:pt>
                <c:pt idx="43">
                  <c:v>118.22570911285457</c:v>
                </c:pt>
                <c:pt idx="44">
                  <c:v>118.84127942063971</c:v>
                </c:pt>
                <c:pt idx="45">
                  <c:v>120.28968014484008</c:v>
                </c:pt>
                <c:pt idx="46">
                  <c:v>121.01388050694027</c:v>
                </c:pt>
                <c:pt idx="47">
                  <c:v>121.31563065781535</c:v>
                </c:pt>
                <c:pt idx="48">
                  <c:v>121.93120096560048</c:v>
                </c:pt>
                <c:pt idx="49">
                  <c:v>122.65540132770067</c:v>
                </c:pt>
                <c:pt idx="50">
                  <c:v>122.96922148461074</c:v>
                </c:pt>
                <c:pt idx="51">
                  <c:v>122.86059143029573</c:v>
                </c:pt>
                <c:pt idx="52">
                  <c:v>123.37960168980085</c:v>
                </c:pt>
                <c:pt idx="53">
                  <c:v>123.1744115872058</c:v>
                </c:pt>
                <c:pt idx="54">
                  <c:v>122.96922148461074</c:v>
                </c:pt>
                <c:pt idx="55">
                  <c:v>122.96922148461074</c:v>
                </c:pt>
                <c:pt idx="56">
                  <c:v>123.1744115872058</c:v>
                </c:pt>
                <c:pt idx="57">
                  <c:v>122.76403138201569</c:v>
                </c:pt>
                <c:pt idx="58">
                  <c:v>122.55884127942065</c:v>
                </c:pt>
                <c:pt idx="59">
                  <c:v>121.72601086300543</c:v>
                </c:pt>
                <c:pt idx="60">
                  <c:v>121.21907060953532</c:v>
                </c:pt>
                <c:pt idx="61">
                  <c:v>121.11044055522029</c:v>
                </c:pt>
                <c:pt idx="62">
                  <c:v>120.80869040434521</c:v>
                </c:pt>
                <c:pt idx="63">
                  <c:v>120.49487024743513</c:v>
                </c:pt>
                <c:pt idx="64">
                  <c:v>119.77066988533495</c:v>
                </c:pt>
                <c:pt idx="65">
                  <c:v>119.87929993964997</c:v>
                </c:pt>
                <c:pt idx="66">
                  <c:v>119.87929993964997</c:v>
                </c:pt>
                <c:pt idx="67">
                  <c:v>119.97585998793001</c:v>
                </c:pt>
                <c:pt idx="68">
                  <c:v>119.77066988533495</c:v>
                </c:pt>
                <c:pt idx="69">
                  <c:v>119.46891973445987</c:v>
                </c:pt>
                <c:pt idx="70">
                  <c:v>118.74471937235968</c:v>
                </c:pt>
                <c:pt idx="71">
                  <c:v>118.53952926976463</c:v>
                </c:pt>
                <c:pt idx="72">
                  <c:v>119.04646952323476</c:v>
                </c:pt>
                <c:pt idx="73">
                  <c:v>118.63608931804468</c:v>
                </c:pt>
                <c:pt idx="74">
                  <c:v>119.04646952323476</c:v>
                </c:pt>
                <c:pt idx="75">
                  <c:v>119.04646952323476</c:v>
                </c:pt>
                <c:pt idx="76">
                  <c:v>119.46891973445987</c:v>
                </c:pt>
                <c:pt idx="77">
                  <c:v>119.26372963186482</c:v>
                </c:pt>
                <c:pt idx="78">
                  <c:v>119.15509957754979</c:v>
                </c:pt>
                <c:pt idx="79">
                  <c:v>119.46891973445987</c:v>
                </c:pt>
                <c:pt idx="80">
                  <c:v>119.36028968014485</c:v>
                </c:pt>
                <c:pt idx="81">
                  <c:v>119.67410983705493</c:v>
                </c:pt>
                <c:pt idx="82">
                  <c:v>119.67410983705493</c:v>
                </c:pt>
                <c:pt idx="83">
                  <c:v>119.26372963186482</c:v>
                </c:pt>
                <c:pt idx="84">
                  <c:v>119.77066988533495</c:v>
                </c:pt>
                <c:pt idx="85">
                  <c:v>121.5208207604104</c:v>
                </c:pt>
                <c:pt idx="86">
                  <c:v>121.42426071213035</c:v>
                </c:pt>
                <c:pt idx="87">
                  <c:v>121.5208207604104</c:v>
                </c:pt>
                <c:pt idx="88">
                  <c:v>121.5208207604104</c:v>
                </c:pt>
                <c:pt idx="89">
                  <c:v>121.5208207604104</c:v>
                </c:pt>
                <c:pt idx="90">
                  <c:v>121.42426071213035</c:v>
                </c:pt>
                <c:pt idx="91">
                  <c:v>121.72601086300543</c:v>
                </c:pt>
                <c:pt idx="92">
                  <c:v>121.93120096560048</c:v>
                </c:pt>
                <c:pt idx="93">
                  <c:v>121.5208207604104</c:v>
                </c:pt>
                <c:pt idx="94">
                  <c:v>121.83464091732046</c:v>
                </c:pt>
                <c:pt idx="95">
                  <c:v>120.90525045262524</c:v>
                </c:pt>
                <c:pt idx="96">
                  <c:v>121.11044055522029</c:v>
                </c:pt>
                <c:pt idx="97">
                  <c:v>121.42426071213035</c:v>
                </c:pt>
                <c:pt idx="98">
                  <c:v>121.42426071213035</c:v>
                </c:pt>
                <c:pt idx="99">
                  <c:v>121.83464091732046</c:v>
                </c:pt>
                <c:pt idx="100">
                  <c:v>121.83464091732046</c:v>
                </c:pt>
                <c:pt idx="101">
                  <c:v>121.6294508147254</c:v>
                </c:pt>
                <c:pt idx="102">
                  <c:v>121.5208207604104</c:v>
                </c:pt>
                <c:pt idx="103">
                  <c:v>121.42426071213035</c:v>
                </c:pt>
                <c:pt idx="104">
                  <c:v>121.6294508147254</c:v>
                </c:pt>
                <c:pt idx="105">
                  <c:v>121.31563065781535</c:v>
                </c:pt>
                <c:pt idx="106">
                  <c:v>120.90525045262524</c:v>
                </c:pt>
                <c:pt idx="107">
                  <c:v>120.70006035003018</c:v>
                </c:pt>
                <c:pt idx="108">
                  <c:v>120.80869040434521</c:v>
                </c:pt>
                <c:pt idx="109">
                  <c:v>120.90525045262524</c:v>
                </c:pt>
                <c:pt idx="110">
                  <c:v>120.70006035003018</c:v>
                </c:pt>
                <c:pt idx="111">
                  <c:v>120.59143029571516</c:v>
                </c:pt>
                <c:pt idx="112">
                  <c:v>120.59143029571516</c:v>
                </c:pt>
                <c:pt idx="113">
                  <c:v>120.80869040434521</c:v>
                </c:pt>
                <c:pt idx="114">
                  <c:v>120.18105009052505</c:v>
                </c:pt>
                <c:pt idx="115">
                  <c:v>120.28968014484008</c:v>
                </c:pt>
                <c:pt idx="116">
                  <c:v>121.11044055522029</c:v>
                </c:pt>
                <c:pt idx="117">
                  <c:v>121.01388050694027</c:v>
                </c:pt>
                <c:pt idx="118">
                  <c:v>120.80869040434521</c:v>
                </c:pt>
                <c:pt idx="119">
                  <c:v>120.59143029571516</c:v>
                </c:pt>
                <c:pt idx="120">
                  <c:v>120.88111044055523</c:v>
                </c:pt>
                <c:pt idx="121">
                  <c:v>121.65359082679544</c:v>
                </c:pt>
                <c:pt idx="122">
                  <c:v>122.10018105009053</c:v>
                </c:pt>
                <c:pt idx="123">
                  <c:v>122.29330114665058</c:v>
                </c:pt>
                <c:pt idx="124">
                  <c:v>122.98129149064576</c:v>
                </c:pt>
                <c:pt idx="125">
                  <c:v>122.89680144840072</c:v>
                </c:pt>
                <c:pt idx="126">
                  <c:v>123.00543150271575</c:v>
                </c:pt>
                <c:pt idx="127">
                  <c:v>122.87266143633073</c:v>
                </c:pt>
                <c:pt idx="128">
                  <c:v>123.30718165359083</c:v>
                </c:pt>
                <c:pt idx="129">
                  <c:v>123.31925165962585</c:v>
                </c:pt>
                <c:pt idx="130">
                  <c:v>123.1502715751358</c:v>
                </c:pt>
                <c:pt idx="131">
                  <c:v>122.84852142426072</c:v>
                </c:pt>
                <c:pt idx="132">
                  <c:v>123.82619191309597</c:v>
                </c:pt>
                <c:pt idx="133">
                  <c:v>124.17622208811106</c:v>
                </c:pt>
                <c:pt idx="134">
                  <c:v>124.85214242607121</c:v>
                </c:pt>
                <c:pt idx="135">
                  <c:v>124.46590223295114</c:v>
                </c:pt>
                <c:pt idx="136">
                  <c:v>124.71937235968618</c:v>
                </c:pt>
                <c:pt idx="137">
                  <c:v>124.96077248038624</c:v>
                </c:pt>
                <c:pt idx="138">
                  <c:v>125.51599275799639</c:v>
                </c:pt>
                <c:pt idx="139">
                  <c:v>125.63669281834642</c:v>
                </c:pt>
                <c:pt idx="140">
                  <c:v>125.47978273989138</c:v>
                </c:pt>
                <c:pt idx="141">
                  <c:v>127.45926372963187</c:v>
                </c:pt>
                <c:pt idx="142">
                  <c:v>128.28002414001207</c:v>
                </c:pt>
                <c:pt idx="143">
                  <c:v>128.23174411587206</c:v>
                </c:pt>
                <c:pt idx="144">
                  <c:v>128.87145443572723</c:v>
                </c:pt>
                <c:pt idx="145">
                  <c:v>130.0060350030175</c:v>
                </c:pt>
                <c:pt idx="146">
                  <c:v>130.45262522631262</c:v>
                </c:pt>
                <c:pt idx="147">
                  <c:v>130.65781532890767</c:v>
                </c:pt>
                <c:pt idx="148">
                  <c:v>130.63367531683767</c:v>
                </c:pt>
                <c:pt idx="149">
                  <c:v>130.98370549185273</c:v>
                </c:pt>
                <c:pt idx="150">
                  <c:v>131.29752564876281</c:v>
                </c:pt>
                <c:pt idx="151">
                  <c:v>132.42003621001811</c:v>
                </c:pt>
                <c:pt idx="152">
                  <c:v>132.87869643934823</c:v>
                </c:pt>
                <c:pt idx="153">
                  <c:v>133.95292697646352</c:v>
                </c:pt>
                <c:pt idx="154">
                  <c:v>133.96499698249849</c:v>
                </c:pt>
                <c:pt idx="155">
                  <c:v>132.98732649366326</c:v>
                </c:pt>
                <c:pt idx="156">
                  <c:v>133.16837658418831</c:v>
                </c:pt>
                <c:pt idx="157">
                  <c:v>132.63729631864817</c:v>
                </c:pt>
                <c:pt idx="158">
                  <c:v>132.56487628243815</c:v>
                </c:pt>
                <c:pt idx="159">
                  <c:v>131.96137598068799</c:v>
                </c:pt>
                <c:pt idx="160">
                  <c:v>131.27338563669284</c:v>
                </c:pt>
                <c:pt idx="161">
                  <c:v>131.00784550392277</c:v>
                </c:pt>
                <c:pt idx="162">
                  <c:v>130.92335546167774</c:v>
                </c:pt>
                <c:pt idx="163">
                  <c:v>131.35787567893783</c:v>
                </c:pt>
                <c:pt idx="164">
                  <c:v>131.52685576342787</c:v>
                </c:pt>
                <c:pt idx="165">
                  <c:v>131.44236572118288</c:v>
                </c:pt>
                <c:pt idx="166">
                  <c:v>131.6354858177429</c:v>
                </c:pt>
                <c:pt idx="167">
                  <c:v>131.23717561858783</c:v>
                </c:pt>
                <c:pt idx="168">
                  <c:v>131.00784550392277</c:v>
                </c:pt>
                <c:pt idx="169">
                  <c:v>130.70609535304769</c:v>
                </c:pt>
                <c:pt idx="170">
                  <c:v>130.12673506336753</c:v>
                </c:pt>
                <c:pt idx="171">
                  <c:v>130.12673506336753</c:v>
                </c:pt>
                <c:pt idx="172">
                  <c:v>129.63186481593243</c:v>
                </c:pt>
                <c:pt idx="173">
                  <c:v>130.51297525648764</c:v>
                </c:pt>
                <c:pt idx="174">
                  <c:v>130.98370549185273</c:v>
                </c:pt>
                <c:pt idx="175">
                  <c:v>131.29752564876281</c:v>
                </c:pt>
                <c:pt idx="176">
                  <c:v>130.87507543753773</c:v>
                </c:pt>
                <c:pt idx="177">
                  <c:v>130.8509354254677</c:v>
                </c:pt>
                <c:pt idx="178">
                  <c:v>131.20096560048282</c:v>
                </c:pt>
                <c:pt idx="179">
                  <c:v>130.17501508750755</c:v>
                </c:pt>
                <c:pt idx="180">
                  <c:v>131.06819553409778</c:v>
                </c:pt>
                <c:pt idx="181">
                  <c:v>131.2492456246228</c:v>
                </c:pt>
                <c:pt idx="182">
                  <c:v>131.52685576342787</c:v>
                </c:pt>
                <c:pt idx="183">
                  <c:v>131.43029571514785</c:v>
                </c:pt>
                <c:pt idx="184">
                  <c:v>131.10440555220279</c:v>
                </c:pt>
                <c:pt idx="185">
                  <c:v>130.64574532287267</c:v>
                </c:pt>
                <c:pt idx="186">
                  <c:v>131.11647555823777</c:v>
                </c:pt>
                <c:pt idx="187">
                  <c:v>131.03198551599277</c:v>
                </c:pt>
                <c:pt idx="188">
                  <c:v>131.04405552202775</c:v>
                </c:pt>
                <c:pt idx="189">
                  <c:v>131.1285455642728</c:v>
                </c:pt>
                <c:pt idx="190">
                  <c:v>132.22691611345806</c:v>
                </c:pt>
                <c:pt idx="191">
                  <c:v>132.08207604103802</c:v>
                </c:pt>
                <c:pt idx="192">
                  <c:v>133.48219674109839</c:v>
                </c:pt>
                <c:pt idx="193">
                  <c:v>134.41158720579361</c:v>
                </c:pt>
                <c:pt idx="194">
                  <c:v>134.97887748943876</c:v>
                </c:pt>
                <c:pt idx="195">
                  <c:v>135.22027761013882</c:v>
                </c:pt>
                <c:pt idx="196">
                  <c:v>135.26855763427881</c:v>
                </c:pt>
                <c:pt idx="197">
                  <c:v>134.82196741098372</c:v>
                </c:pt>
                <c:pt idx="198">
                  <c:v>135.46167773083889</c:v>
                </c:pt>
                <c:pt idx="199">
                  <c:v>135.95654797827399</c:v>
                </c:pt>
                <c:pt idx="200">
                  <c:v>137.5135787567894</c:v>
                </c:pt>
                <c:pt idx="201">
                  <c:v>138.20156910078455</c:v>
                </c:pt>
                <c:pt idx="202">
                  <c:v>139.64996982498491</c:v>
                </c:pt>
                <c:pt idx="203">
                  <c:v>140.04828002414001</c:v>
                </c:pt>
                <c:pt idx="204">
                  <c:v>141.05009052504528</c:v>
                </c:pt>
                <c:pt idx="205">
                  <c:v>142.11225105612553</c:v>
                </c:pt>
                <c:pt idx="206">
                  <c:v>143.24683162341583</c:v>
                </c:pt>
                <c:pt idx="207">
                  <c:v>143.98310199155102</c:v>
                </c:pt>
                <c:pt idx="208">
                  <c:v>144.3693421846711</c:v>
                </c:pt>
                <c:pt idx="209">
                  <c:v>144.3934821967411</c:v>
                </c:pt>
                <c:pt idx="210">
                  <c:v>144.47797223898613</c:v>
                </c:pt>
                <c:pt idx="211">
                  <c:v>144.62281231140616</c:v>
                </c:pt>
                <c:pt idx="212">
                  <c:v>145.05733252866628</c:v>
                </c:pt>
                <c:pt idx="213">
                  <c:v>144.86421243210623</c:v>
                </c:pt>
                <c:pt idx="214">
                  <c:v>143.85033192516599</c:v>
                </c:pt>
                <c:pt idx="215">
                  <c:v>142.12432106216053</c:v>
                </c:pt>
                <c:pt idx="216">
                  <c:v>141.20700060350032</c:v>
                </c:pt>
                <c:pt idx="217">
                  <c:v>141.40012070006037</c:v>
                </c:pt>
                <c:pt idx="218">
                  <c:v>141.48461074230539</c:v>
                </c:pt>
                <c:pt idx="219">
                  <c:v>140.49487024743513</c:v>
                </c:pt>
                <c:pt idx="220">
                  <c:v>139.21544960772482</c:v>
                </c:pt>
                <c:pt idx="221">
                  <c:v>138.18949909474955</c:v>
                </c:pt>
                <c:pt idx="222">
                  <c:v>137.5135787567894</c:v>
                </c:pt>
                <c:pt idx="223">
                  <c:v>137.10319855159929</c:v>
                </c:pt>
                <c:pt idx="224">
                  <c:v>136.89800844900424</c:v>
                </c:pt>
                <c:pt idx="225">
                  <c:v>136.92214846107424</c:v>
                </c:pt>
                <c:pt idx="226">
                  <c:v>136.88593844296923</c:v>
                </c:pt>
                <c:pt idx="227">
                  <c:v>135.78756789378397</c:v>
                </c:pt>
                <c:pt idx="228">
                  <c:v>136.02896801448404</c:v>
                </c:pt>
                <c:pt idx="229">
                  <c:v>136.17380808690405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C04F-41C8-A95E-505A1C1C7C21}"/>
            </c:ext>
          </c:extLst>
        </c:ser>
        <c:ser>
          <c:idx val="9"/>
          <c:order val="9"/>
          <c:tx>
            <c:strRef>
              <c:f>'Eurostat CPI data 2'!$K$11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'Eurostat CPI data 2'!$A$12:$A$241</c:f>
              <c:numCache>
                <c:formatCode>yyyy\-mm\-dd</c:formatCode>
                <c:ptCount val="230"/>
                <c:pt idx="0">
                  <c:v>35065</c:v>
                </c:pt>
                <c:pt idx="1">
                  <c:v>35096</c:v>
                </c:pt>
                <c:pt idx="2">
                  <c:v>35125</c:v>
                </c:pt>
                <c:pt idx="3">
                  <c:v>35156</c:v>
                </c:pt>
                <c:pt idx="4">
                  <c:v>35186</c:v>
                </c:pt>
                <c:pt idx="5">
                  <c:v>35217</c:v>
                </c:pt>
                <c:pt idx="6">
                  <c:v>35247</c:v>
                </c:pt>
                <c:pt idx="7">
                  <c:v>35278</c:v>
                </c:pt>
                <c:pt idx="8">
                  <c:v>35309</c:v>
                </c:pt>
                <c:pt idx="9">
                  <c:v>35339</c:v>
                </c:pt>
                <c:pt idx="10">
                  <c:v>35370</c:v>
                </c:pt>
                <c:pt idx="11">
                  <c:v>35400</c:v>
                </c:pt>
                <c:pt idx="12">
                  <c:v>35431</c:v>
                </c:pt>
                <c:pt idx="13">
                  <c:v>35462</c:v>
                </c:pt>
                <c:pt idx="14">
                  <c:v>35490</c:v>
                </c:pt>
                <c:pt idx="15">
                  <c:v>35521</c:v>
                </c:pt>
                <c:pt idx="16">
                  <c:v>35551</c:v>
                </c:pt>
                <c:pt idx="17">
                  <c:v>35582</c:v>
                </c:pt>
                <c:pt idx="18">
                  <c:v>35612</c:v>
                </c:pt>
                <c:pt idx="19">
                  <c:v>35643</c:v>
                </c:pt>
                <c:pt idx="20">
                  <c:v>35674</c:v>
                </c:pt>
                <c:pt idx="21">
                  <c:v>35704</c:v>
                </c:pt>
                <c:pt idx="22">
                  <c:v>35735</c:v>
                </c:pt>
                <c:pt idx="23">
                  <c:v>35765</c:v>
                </c:pt>
                <c:pt idx="24">
                  <c:v>35796</c:v>
                </c:pt>
                <c:pt idx="25">
                  <c:v>35827</c:v>
                </c:pt>
                <c:pt idx="26">
                  <c:v>35855</c:v>
                </c:pt>
                <c:pt idx="27">
                  <c:v>35886</c:v>
                </c:pt>
                <c:pt idx="28">
                  <c:v>35916</c:v>
                </c:pt>
                <c:pt idx="29">
                  <c:v>35947</c:v>
                </c:pt>
                <c:pt idx="30">
                  <c:v>35977</c:v>
                </c:pt>
                <c:pt idx="31">
                  <c:v>36008</c:v>
                </c:pt>
                <c:pt idx="32">
                  <c:v>36039</c:v>
                </c:pt>
                <c:pt idx="33">
                  <c:v>36069</c:v>
                </c:pt>
                <c:pt idx="34">
                  <c:v>36100</c:v>
                </c:pt>
                <c:pt idx="35">
                  <c:v>36130</c:v>
                </c:pt>
                <c:pt idx="36">
                  <c:v>36161</c:v>
                </c:pt>
                <c:pt idx="37">
                  <c:v>36192</c:v>
                </c:pt>
                <c:pt idx="38">
                  <c:v>36220</c:v>
                </c:pt>
                <c:pt idx="39">
                  <c:v>36251</c:v>
                </c:pt>
                <c:pt idx="40">
                  <c:v>36281</c:v>
                </c:pt>
                <c:pt idx="41">
                  <c:v>36312</c:v>
                </c:pt>
                <c:pt idx="42">
                  <c:v>36342</c:v>
                </c:pt>
                <c:pt idx="43">
                  <c:v>36373</c:v>
                </c:pt>
                <c:pt idx="44">
                  <c:v>36404</c:v>
                </c:pt>
                <c:pt idx="45">
                  <c:v>36434</c:v>
                </c:pt>
                <c:pt idx="46">
                  <c:v>36465</c:v>
                </c:pt>
                <c:pt idx="47">
                  <c:v>36495</c:v>
                </c:pt>
                <c:pt idx="48">
                  <c:v>36526</c:v>
                </c:pt>
                <c:pt idx="49">
                  <c:v>36557</c:v>
                </c:pt>
                <c:pt idx="50">
                  <c:v>36586</c:v>
                </c:pt>
                <c:pt idx="51">
                  <c:v>36617</c:v>
                </c:pt>
                <c:pt idx="52">
                  <c:v>36647</c:v>
                </c:pt>
                <c:pt idx="53">
                  <c:v>36678</c:v>
                </c:pt>
                <c:pt idx="54">
                  <c:v>36708</c:v>
                </c:pt>
                <c:pt idx="55">
                  <c:v>36739</c:v>
                </c:pt>
                <c:pt idx="56">
                  <c:v>36770</c:v>
                </c:pt>
                <c:pt idx="57">
                  <c:v>36800</c:v>
                </c:pt>
                <c:pt idx="58">
                  <c:v>36831</c:v>
                </c:pt>
                <c:pt idx="59">
                  <c:v>36861</c:v>
                </c:pt>
                <c:pt idx="60">
                  <c:v>36892</c:v>
                </c:pt>
                <c:pt idx="61">
                  <c:v>36923</c:v>
                </c:pt>
                <c:pt idx="62">
                  <c:v>36951</c:v>
                </c:pt>
                <c:pt idx="63">
                  <c:v>36982</c:v>
                </c:pt>
                <c:pt idx="64">
                  <c:v>37012</c:v>
                </c:pt>
                <c:pt idx="65">
                  <c:v>37043</c:v>
                </c:pt>
                <c:pt idx="66">
                  <c:v>37073</c:v>
                </c:pt>
                <c:pt idx="67">
                  <c:v>37104</c:v>
                </c:pt>
                <c:pt idx="68">
                  <c:v>37135</c:v>
                </c:pt>
                <c:pt idx="69">
                  <c:v>37165</c:v>
                </c:pt>
                <c:pt idx="70">
                  <c:v>37196</c:v>
                </c:pt>
                <c:pt idx="71">
                  <c:v>37226</c:v>
                </c:pt>
                <c:pt idx="72">
                  <c:v>37257</c:v>
                </c:pt>
                <c:pt idx="73">
                  <c:v>37288</c:v>
                </c:pt>
                <c:pt idx="74">
                  <c:v>37316</c:v>
                </c:pt>
                <c:pt idx="75">
                  <c:v>37347</c:v>
                </c:pt>
                <c:pt idx="76">
                  <c:v>37377</c:v>
                </c:pt>
                <c:pt idx="77">
                  <c:v>37408</c:v>
                </c:pt>
                <c:pt idx="78">
                  <c:v>37438</c:v>
                </c:pt>
                <c:pt idx="79">
                  <c:v>37469</c:v>
                </c:pt>
                <c:pt idx="80">
                  <c:v>37500</c:v>
                </c:pt>
                <c:pt idx="81">
                  <c:v>37530</c:v>
                </c:pt>
                <c:pt idx="82">
                  <c:v>37561</c:v>
                </c:pt>
                <c:pt idx="83">
                  <c:v>37591</c:v>
                </c:pt>
                <c:pt idx="84">
                  <c:v>37622</c:v>
                </c:pt>
                <c:pt idx="85">
                  <c:v>37653</c:v>
                </c:pt>
                <c:pt idx="86">
                  <c:v>37681</c:v>
                </c:pt>
                <c:pt idx="87">
                  <c:v>37712</c:v>
                </c:pt>
                <c:pt idx="88">
                  <c:v>37742</c:v>
                </c:pt>
                <c:pt idx="89">
                  <c:v>37773</c:v>
                </c:pt>
                <c:pt idx="90">
                  <c:v>37803</c:v>
                </c:pt>
                <c:pt idx="91">
                  <c:v>37834</c:v>
                </c:pt>
                <c:pt idx="92">
                  <c:v>37865</c:v>
                </c:pt>
                <c:pt idx="93">
                  <c:v>37895</c:v>
                </c:pt>
                <c:pt idx="94">
                  <c:v>37926</c:v>
                </c:pt>
                <c:pt idx="95">
                  <c:v>37956</c:v>
                </c:pt>
                <c:pt idx="96">
                  <c:v>37987</c:v>
                </c:pt>
                <c:pt idx="97">
                  <c:v>38018</c:v>
                </c:pt>
                <c:pt idx="98">
                  <c:v>38047</c:v>
                </c:pt>
                <c:pt idx="99">
                  <c:v>38078</c:v>
                </c:pt>
                <c:pt idx="100">
                  <c:v>38108</c:v>
                </c:pt>
                <c:pt idx="101">
                  <c:v>38139</c:v>
                </c:pt>
                <c:pt idx="102">
                  <c:v>38169</c:v>
                </c:pt>
                <c:pt idx="103">
                  <c:v>38200</c:v>
                </c:pt>
                <c:pt idx="104">
                  <c:v>38231</c:v>
                </c:pt>
                <c:pt idx="105">
                  <c:v>38261</c:v>
                </c:pt>
                <c:pt idx="106">
                  <c:v>38292</c:v>
                </c:pt>
                <c:pt idx="107">
                  <c:v>38322</c:v>
                </c:pt>
                <c:pt idx="108">
                  <c:v>38353</c:v>
                </c:pt>
                <c:pt idx="109">
                  <c:v>38384</c:v>
                </c:pt>
                <c:pt idx="110">
                  <c:v>38412</c:v>
                </c:pt>
                <c:pt idx="111">
                  <c:v>38443</c:v>
                </c:pt>
                <c:pt idx="112">
                  <c:v>38473</c:v>
                </c:pt>
                <c:pt idx="113">
                  <c:v>38504</c:v>
                </c:pt>
                <c:pt idx="114">
                  <c:v>38534</c:v>
                </c:pt>
                <c:pt idx="115">
                  <c:v>38565</c:v>
                </c:pt>
                <c:pt idx="116">
                  <c:v>38596</c:v>
                </c:pt>
                <c:pt idx="117">
                  <c:v>38626</c:v>
                </c:pt>
                <c:pt idx="118">
                  <c:v>38657</c:v>
                </c:pt>
                <c:pt idx="119">
                  <c:v>38687</c:v>
                </c:pt>
                <c:pt idx="120">
                  <c:v>38718</c:v>
                </c:pt>
                <c:pt idx="121">
                  <c:v>38749</c:v>
                </c:pt>
                <c:pt idx="122">
                  <c:v>38777</c:v>
                </c:pt>
                <c:pt idx="123">
                  <c:v>38808</c:v>
                </c:pt>
                <c:pt idx="124">
                  <c:v>38838</c:v>
                </c:pt>
                <c:pt idx="125">
                  <c:v>38869</c:v>
                </c:pt>
                <c:pt idx="126">
                  <c:v>38899</c:v>
                </c:pt>
                <c:pt idx="127">
                  <c:v>38930</c:v>
                </c:pt>
                <c:pt idx="128">
                  <c:v>38961</c:v>
                </c:pt>
                <c:pt idx="129">
                  <c:v>38991</c:v>
                </c:pt>
                <c:pt idx="130">
                  <c:v>39022</c:v>
                </c:pt>
                <c:pt idx="131">
                  <c:v>39052</c:v>
                </c:pt>
                <c:pt idx="132">
                  <c:v>39083</c:v>
                </c:pt>
                <c:pt idx="133">
                  <c:v>39114</c:v>
                </c:pt>
                <c:pt idx="134">
                  <c:v>39142</c:v>
                </c:pt>
                <c:pt idx="135">
                  <c:v>39173</c:v>
                </c:pt>
                <c:pt idx="136">
                  <c:v>39203</c:v>
                </c:pt>
                <c:pt idx="137">
                  <c:v>39234</c:v>
                </c:pt>
                <c:pt idx="138">
                  <c:v>39264</c:v>
                </c:pt>
                <c:pt idx="139">
                  <c:v>39295</c:v>
                </c:pt>
                <c:pt idx="140">
                  <c:v>39326</c:v>
                </c:pt>
                <c:pt idx="141">
                  <c:v>39356</c:v>
                </c:pt>
                <c:pt idx="142">
                  <c:v>39387</c:v>
                </c:pt>
                <c:pt idx="143">
                  <c:v>39417</c:v>
                </c:pt>
                <c:pt idx="144">
                  <c:v>39448</c:v>
                </c:pt>
                <c:pt idx="145">
                  <c:v>39479</c:v>
                </c:pt>
                <c:pt idx="146">
                  <c:v>39508</c:v>
                </c:pt>
                <c:pt idx="147">
                  <c:v>39539</c:v>
                </c:pt>
                <c:pt idx="148">
                  <c:v>39569</c:v>
                </c:pt>
                <c:pt idx="149">
                  <c:v>39600</c:v>
                </c:pt>
                <c:pt idx="150">
                  <c:v>39630</c:v>
                </c:pt>
                <c:pt idx="151">
                  <c:v>39661</c:v>
                </c:pt>
                <c:pt idx="152">
                  <c:v>39692</c:v>
                </c:pt>
                <c:pt idx="153">
                  <c:v>39722</c:v>
                </c:pt>
                <c:pt idx="154">
                  <c:v>39753</c:v>
                </c:pt>
                <c:pt idx="155">
                  <c:v>39783</c:v>
                </c:pt>
                <c:pt idx="156">
                  <c:v>39814</c:v>
                </c:pt>
                <c:pt idx="157">
                  <c:v>39845</c:v>
                </c:pt>
                <c:pt idx="158">
                  <c:v>39873</c:v>
                </c:pt>
                <c:pt idx="159">
                  <c:v>39904</c:v>
                </c:pt>
                <c:pt idx="160">
                  <c:v>39934</c:v>
                </c:pt>
                <c:pt idx="161">
                  <c:v>39965</c:v>
                </c:pt>
                <c:pt idx="162">
                  <c:v>39995</c:v>
                </c:pt>
                <c:pt idx="163">
                  <c:v>40026</c:v>
                </c:pt>
                <c:pt idx="164">
                  <c:v>40057</c:v>
                </c:pt>
                <c:pt idx="165">
                  <c:v>40087</c:v>
                </c:pt>
                <c:pt idx="166">
                  <c:v>40118</c:v>
                </c:pt>
                <c:pt idx="167">
                  <c:v>40148</c:v>
                </c:pt>
                <c:pt idx="168">
                  <c:v>40179</c:v>
                </c:pt>
                <c:pt idx="169">
                  <c:v>40210</c:v>
                </c:pt>
                <c:pt idx="170">
                  <c:v>40238</c:v>
                </c:pt>
                <c:pt idx="171">
                  <c:v>40269</c:v>
                </c:pt>
                <c:pt idx="172">
                  <c:v>40299</c:v>
                </c:pt>
                <c:pt idx="173">
                  <c:v>40330</c:v>
                </c:pt>
                <c:pt idx="174">
                  <c:v>40360</c:v>
                </c:pt>
                <c:pt idx="175">
                  <c:v>40391</c:v>
                </c:pt>
                <c:pt idx="176">
                  <c:v>40422</c:v>
                </c:pt>
                <c:pt idx="177">
                  <c:v>40452</c:v>
                </c:pt>
                <c:pt idx="178">
                  <c:v>40483</c:v>
                </c:pt>
                <c:pt idx="179">
                  <c:v>40513</c:v>
                </c:pt>
                <c:pt idx="180">
                  <c:v>40544</c:v>
                </c:pt>
                <c:pt idx="181">
                  <c:v>40575</c:v>
                </c:pt>
                <c:pt idx="182">
                  <c:v>40603</c:v>
                </c:pt>
                <c:pt idx="183">
                  <c:v>40634</c:v>
                </c:pt>
                <c:pt idx="184">
                  <c:v>40664</c:v>
                </c:pt>
                <c:pt idx="185">
                  <c:v>40695</c:v>
                </c:pt>
                <c:pt idx="186">
                  <c:v>40725</c:v>
                </c:pt>
                <c:pt idx="187">
                  <c:v>40756</c:v>
                </c:pt>
                <c:pt idx="188">
                  <c:v>40787</c:v>
                </c:pt>
                <c:pt idx="189">
                  <c:v>40817</c:v>
                </c:pt>
                <c:pt idx="190">
                  <c:v>40848</c:v>
                </c:pt>
                <c:pt idx="191">
                  <c:v>40878</c:v>
                </c:pt>
                <c:pt idx="192">
                  <c:v>40909</c:v>
                </c:pt>
                <c:pt idx="193">
                  <c:v>40940</c:v>
                </c:pt>
                <c:pt idx="194">
                  <c:v>40969</c:v>
                </c:pt>
                <c:pt idx="195">
                  <c:v>41000</c:v>
                </c:pt>
                <c:pt idx="196">
                  <c:v>41030</c:v>
                </c:pt>
                <c:pt idx="197">
                  <c:v>41061</c:v>
                </c:pt>
                <c:pt idx="198">
                  <c:v>41091</c:v>
                </c:pt>
                <c:pt idx="199">
                  <c:v>41122</c:v>
                </c:pt>
                <c:pt idx="200">
                  <c:v>41153</c:v>
                </c:pt>
                <c:pt idx="201">
                  <c:v>41183</c:v>
                </c:pt>
                <c:pt idx="202">
                  <c:v>41214</c:v>
                </c:pt>
                <c:pt idx="203">
                  <c:v>41244</c:v>
                </c:pt>
                <c:pt idx="204">
                  <c:v>41275</c:v>
                </c:pt>
                <c:pt idx="205">
                  <c:v>41306</c:v>
                </c:pt>
                <c:pt idx="206">
                  <c:v>41334</c:v>
                </c:pt>
                <c:pt idx="207">
                  <c:v>41365</c:v>
                </c:pt>
                <c:pt idx="208">
                  <c:v>41395</c:v>
                </c:pt>
                <c:pt idx="209">
                  <c:v>41426</c:v>
                </c:pt>
                <c:pt idx="210">
                  <c:v>41456</c:v>
                </c:pt>
                <c:pt idx="211">
                  <c:v>41487</c:v>
                </c:pt>
                <c:pt idx="212">
                  <c:v>41518</c:v>
                </c:pt>
                <c:pt idx="213">
                  <c:v>41548</c:v>
                </c:pt>
                <c:pt idx="214">
                  <c:v>41579</c:v>
                </c:pt>
                <c:pt idx="215">
                  <c:v>41609</c:v>
                </c:pt>
                <c:pt idx="216">
                  <c:v>41640</c:v>
                </c:pt>
                <c:pt idx="217">
                  <c:v>41671</c:v>
                </c:pt>
                <c:pt idx="218">
                  <c:v>41699</c:v>
                </c:pt>
                <c:pt idx="219">
                  <c:v>41730</c:v>
                </c:pt>
                <c:pt idx="220">
                  <c:v>41760</c:v>
                </c:pt>
                <c:pt idx="221">
                  <c:v>41791</c:v>
                </c:pt>
                <c:pt idx="222">
                  <c:v>41821</c:v>
                </c:pt>
                <c:pt idx="223">
                  <c:v>41852</c:v>
                </c:pt>
                <c:pt idx="224">
                  <c:v>41883</c:v>
                </c:pt>
                <c:pt idx="225">
                  <c:v>41913</c:v>
                </c:pt>
                <c:pt idx="226">
                  <c:v>41944</c:v>
                </c:pt>
                <c:pt idx="227">
                  <c:v>41974</c:v>
                </c:pt>
                <c:pt idx="228">
                  <c:v>42005</c:v>
                </c:pt>
                <c:pt idx="229">
                  <c:v>42036</c:v>
                </c:pt>
              </c:numCache>
            </c:numRef>
          </c:cat>
          <c:val>
            <c:numRef>
              <c:f>'Eurostat CPI data 2'!$K$12:$K$241</c:f>
              <c:numCache>
                <c:formatCode>0.00</c:formatCode>
                <c:ptCount val="230"/>
                <c:pt idx="0">
                  <c:v>100</c:v>
                </c:pt>
                <c:pt idx="1">
                  <c:v>100.64102564102566</c:v>
                </c:pt>
                <c:pt idx="2">
                  <c:v>101.8162393162393</c:v>
                </c:pt>
                <c:pt idx="3">
                  <c:v>101.49572649572652</c:v>
                </c:pt>
                <c:pt idx="4">
                  <c:v>102.24358974358975</c:v>
                </c:pt>
                <c:pt idx="5">
                  <c:v>102.77777777777779</c:v>
                </c:pt>
                <c:pt idx="6">
                  <c:v>102.991452991453</c:v>
                </c:pt>
                <c:pt idx="7">
                  <c:v>102.991452991453</c:v>
                </c:pt>
                <c:pt idx="8">
                  <c:v>102.56410256410258</c:v>
                </c:pt>
                <c:pt idx="9">
                  <c:v>102.35042735042737</c:v>
                </c:pt>
                <c:pt idx="10">
                  <c:v>102.02991452991455</c:v>
                </c:pt>
                <c:pt idx="11">
                  <c:v>101.28205128205127</c:v>
                </c:pt>
                <c:pt idx="12">
                  <c:v>102.13675213675214</c:v>
                </c:pt>
                <c:pt idx="13">
                  <c:v>102.35042735042737</c:v>
                </c:pt>
                <c:pt idx="14">
                  <c:v>101.6025641025641</c:v>
                </c:pt>
                <c:pt idx="15">
                  <c:v>102.24358974358975</c:v>
                </c:pt>
                <c:pt idx="16">
                  <c:v>103.52564102564104</c:v>
                </c:pt>
                <c:pt idx="17">
                  <c:v>102.8846153846154</c:v>
                </c:pt>
                <c:pt idx="18">
                  <c:v>102.56410256410258</c:v>
                </c:pt>
                <c:pt idx="19">
                  <c:v>102.991452991453</c:v>
                </c:pt>
                <c:pt idx="20">
                  <c:v>103.31196581196582</c:v>
                </c:pt>
                <c:pt idx="21">
                  <c:v>102.56410256410258</c:v>
                </c:pt>
                <c:pt idx="22">
                  <c:v>100.96153846153845</c:v>
                </c:pt>
                <c:pt idx="23">
                  <c:v>99.679487179487182</c:v>
                </c:pt>
                <c:pt idx="24">
                  <c:v>101.92307692307693</c:v>
                </c:pt>
                <c:pt idx="25">
                  <c:v>102.77777777777779</c:v>
                </c:pt>
                <c:pt idx="26">
                  <c:v>103.95299145299145</c:v>
                </c:pt>
                <c:pt idx="27">
                  <c:v>103.0982905982906</c:v>
                </c:pt>
                <c:pt idx="28">
                  <c:v>103.84615384615385</c:v>
                </c:pt>
                <c:pt idx="29">
                  <c:v>104.27350427350429</c:v>
                </c:pt>
                <c:pt idx="30">
                  <c:v>103.84615384615385</c:v>
                </c:pt>
                <c:pt idx="31">
                  <c:v>104.27350427350429</c:v>
                </c:pt>
                <c:pt idx="32">
                  <c:v>104.38034188034189</c:v>
                </c:pt>
                <c:pt idx="33">
                  <c:v>104.27350427350429</c:v>
                </c:pt>
                <c:pt idx="34">
                  <c:v>102.991452991453</c:v>
                </c:pt>
                <c:pt idx="35">
                  <c:v>102.35042735042737</c:v>
                </c:pt>
                <c:pt idx="36">
                  <c:v>104.80769230769231</c:v>
                </c:pt>
                <c:pt idx="37">
                  <c:v>104.5940170940171</c:v>
                </c:pt>
                <c:pt idx="38">
                  <c:v>104.91452991452992</c:v>
                </c:pt>
                <c:pt idx="39">
                  <c:v>104.80769230769231</c:v>
                </c:pt>
                <c:pt idx="40">
                  <c:v>104.80769230769231</c:v>
                </c:pt>
                <c:pt idx="41">
                  <c:v>105.55555555555556</c:v>
                </c:pt>
                <c:pt idx="42">
                  <c:v>104.91452991452992</c:v>
                </c:pt>
                <c:pt idx="43">
                  <c:v>105.23504273504274</c:v>
                </c:pt>
                <c:pt idx="44">
                  <c:v>104.5940170940171</c:v>
                </c:pt>
                <c:pt idx="45">
                  <c:v>104.27350427350429</c:v>
                </c:pt>
                <c:pt idx="46">
                  <c:v>104.16666666666667</c:v>
                </c:pt>
                <c:pt idx="47">
                  <c:v>103.73931623931625</c:v>
                </c:pt>
                <c:pt idx="48">
                  <c:v>105.55555555555556</c:v>
                </c:pt>
                <c:pt idx="49">
                  <c:v>104.48717948717949</c:v>
                </c:pt>
                <c:pt idx="50">
                  <c:v>105.02136752136752</c:v>
                </c:pt>
                <c:pt idx="51">
                  <c:v>103.95299145299145</c:v>
                </c:pt>
                <c:pt idx="52">
                  <c:v>103.84615384615385</c:v>
                </c:pt>
                <c:pt idx="53">
                  <c:v>103.52564102564104</c:v>
                </c:pt>
                <c:pt idx="54">
                  <c:v>102.991452991453</c:v>
                </c:pt>
                <c:pt idx="55">
                  <c:v>102.56410256410258</c:v>
                </c:pt>
                <c:pt idx="56">
                  <c:v>104.27350427350429</c:v>
                </c:pt>
                <c:pt idx="57">
                  <c:v>102.77777777777779</c:v>
                </c:pt>
                <c:pt idx="58">
                  <c:v>103.84615384615385</c:v>
                </c:pt>
                <c:pt idx="59">
                  <c:v>102.24358974358975</c:v>
                </c:pt>
                <c:pt idx="60">
                  <c:v>104.16666666666667</c:v>
                </c:pt>
                <c:pt idx="61">
                  <c:v>104.70085470085471</c:v>
                </c:pt>
                <c:pt idx="62">
                  <c:v>104.80769230769231</c:v>
                </c:pt>
                <c:pt idx="63">
                  <c:v>105.02136752136752</c:v>
                </c:pt>
                <c:pt idx="64">
                  <c:v>104.48717948717949</c:v>
                </c:pt>
                <c:pt idx="65">
                  <c:v>105.34188034188034</c:v>
                </c:pt>
                <c:pt idx="66">
                  <c:v>104.80769230769231</c:v>
                </c:pt>
                <c:pt idx="67">
                  <c:v>104.91452991452992</c:v>
                </c:pt>
                <c:pt idx="68">
                  <c:v>104.38034188034189</c:v>
                </c:pt>
                <c:pt idx="69">
                  <c:v>105.44871794871796</c:v>
                </c:pt>
                <c:pt idx="70">
                  <c:v>104.27350427350429</c:v>
                </c:pt>
                <c:pt idx="71">
                  <c:v>103.20512820512822</c:v>
                </c:pt>
                <c:pt idx="72">
                  <c:v>104.91452991452992</c:v>
                </c:pt>
                <c:pt idx="73">
                  <c:v>105.23504273504274</c:v>
                </c:pt>
                <c:pt idx="74">
                  <c:v>104.80769230769231</c:v>
                </c:pt>
                <c:pt idx="75">
                  <c:v>104.80769230769231</c:v>
                </c:pt>
                <c:pt idx="76">
                  <c:v>104.91452991452992</c:v>
                </c:pt>
                <c:pt idx="77">
                  <c:v>104.27350427350429</c:v>
                </c:pt>
                <c:pt idx="78">
                  <c:v>105.12820512820514</c:v>
                </c:pt>
                <c:pt idx="79">
                  <c:v>105.02136752136752</c:v>
                </c:pt>
                <c:pt idx="80">
                  <c:v>105.34188034188034</c:v>
                </c:pt>
                <c:pt idx="81">
                  <c:v>105.12820512820514</c:v>
                </c:pt>
                <c:pt idx="82">
                  <c:v>104.05982905982907</c:v>
                </c:pt>
                <c:pt idx="83">
                  <c:v>103.73931623931625</c:v>
                </c:pt>
                <c:pt idx="84">
                  <c:v>104.5940170940171</c:v>
                </c:pt>
                <c:pt idx="85">
                  <c:v>105.02136752136752</c:v>
                </c:pt>
                <c:pt idx="86">
                  <c:v>105.02136752136752</c:v>
                </c:pt>
                <c:pt idx="87">
                  <c:v>105.66239316239316</c:v>
                </c:pt>
                <c:pt idx="88">
                  <c:v>105.87606837606837</c:v>
                </c:pt>
                <c:pt idx="89">
                  <c:v>105.66239316239316</c:v>
                </c:pt>
                <c:pt idx="90">
                  <c:v>103.73931623931625</c:v>
                </c:pt>
                <c:pt idx="91">
                  <c:v>105.66239316239316</c:v>
                </c:pt>
                <c:pt idx="92">
                  <c:v>105.44871794871796</c:v>
                </c:pt>
                <c:pt idx="93">
                  <c:v>105.44871794871796</c:v>
                </c:pt>
                <c:pt idx="94">
                  <c:v>104.38034188034189</c:v>
                </c:pt>
                <c:pt idx="95">
                  <c:v>103.0982905982906</c:v>
                </c:pt>
                <c:pt idx="96">
                  <c:v>104.80769230769231</c:v>
                </c:pt>
                <c:pt idx="97">
                  <c:v>104.91452991452992</c:v>
                </c:pt>
                <c:pt idx="98">
                  <c:v>105.66239316239316</c:v>
                </c:pt>
                <c:pt idx="99">
                  <c:v>106.19658119658122</c:v>
                </c:pt>
                <c:pt idx="100">
                  <c:v>106.51709401709401</c:v>
                </c:pt>
                <c:pt idx="101">
                  <c:v>106.30341880341881</c:v>
                </c:pt>
                <c:pt idx="102">
                  <c:v>105.76923076923077</c:v>
                </c:pt>
                <c:pt idx="103">
                  <c:v>106.51709401709401</c:v>
                </c:pt>
                <c:pt idx="104">
                  <c:v>106.62393162393163</c:v>
                </c:pt>
                <c:pt idx="105">
                  <c:v>106.94444444444444</c:v>
                </c:pt>
                <c:pt idx="106">
                  <c:v>106.51709401709401</c:v>
                </c:pt>
                <c:pt idx="107">
                  <c:v>105.34188034188034</c:v>
                </c:pt>
                <c:pt idx="108">
                  <c:v>106.41025641025641</c:v>
                </c:pt>
                <c:pt idx="109">
                  <c:v>106.51709401709401</c:v>
                </c:pt>
                <c:pt idx="110">
                  <c:v>104.38034188034189</c:v>
                </c:pt>
                <c:pt idx="111">
                  <c:v>105.44871794871796</c:v>
                </c:pt>
                <c:pt idx="112">
                  <c:v>106.83760683760684</c:v>
                </c:pt>
                <c:pt idx="113">
                  <c:v>107.37179487179486</c:v>
                </c:pt>
                <c:pt idx="114">
                  <c:v>108.76068376068378</c:v>
                </c:pt>
                <c:pt idx="115">
                  <c:v>108.54700854700855</c:v>
                </c:pt>
                <c:pt idx="116">
                  <c:v>107.37179487179486</c:v>
                </c:pt>
                <c:pt idx="117">
                  <c:v>107.37179487179486</c:v>
                </c:pt>
                <c:pt idx="118">
                  <c:v>107.05128205128207</c:v>
                </c:pt>
                <c:pt idx="119">
                  <c:v>105.87606837606837</c:v>
                </c:pt>
                <c:pt idx="120">
                  <c:v>107.26495726495729</c:v>
                </c:pt>
                <c:pt idx="121">
                  <c:v>106.62393162393163</c:v>
                </c:pt>
                <c:pt idx="122">
                  <c:v>107.37179487179486</c:v>
                </c:pt>
                <c:pt idx="123">
                  <c:v>108.33333333333334</c:v>
                </c:pt>
                <c:pt idx="124">
                  <c:v>107.69230769230769</c:v>
                </c:pt>
                <c:pt idx="125">
                  <c:v>109.29487179487181</c:v>
                </c:pt>
                <c:pt idx="126">
                  <c:v>108.11965811965814</c:v>
                </c:pt>
                <c:pt idx="127">
                  <c:v>109.50854700854703</c:v>
                </c:pt>
                <c:pt idx="128">
                  <c:v>108.97435897435899</c:v>
                </c:pt>
                <c:pt idx="129">
                  <c:v>108.76068376068378</c:v>
                </c:pt>
                <c:pt idx="130">
                  <c:v>108.22649572649571</c:v>
                </c:pt>
                <c:pt idx="131">
                  <c:v>106.62393162393163</c:v>
                </c:pt>
                <c:pt idx="132">
                  <c:v>108.44017094017096</c:v>
                </c:pt>
                <c:pt idx="133">
                  <c:v>108.97435897435899</c:v>
                </c:pt>
                <c:pt idx="134">
                  <c:v>109.72222222222223</c:v>
                </c:pt>
                <c:pt idx="135">
                  <c:v>109.18803418803419</c:v>
                </c:pt>
                <c:pt idx="136">
                  <c:v>108.86752136752138</c:v>
                </c:pt>
                <c:pt idx="137">
                  <c:v>110.25641025641026</c:v>
                </c:pt>
                <c:pt idx="138">
                  <c:v>109.72222222222223</c:v>
                </c:pt>
                <c:pt idx="139">
                  <c:v>109.08119658119656</c:v>
                </c:pt>
                <c:pt idx="140">
                  <c:v>109.08119658119656</c:v>
                </c:pt>
                <c:pt idx="141">
                  <c:v>109.50854700854703</c:v>
                </c:pt>
                <c:pt idx="142">
                  <c:v>108.76068376068378</c:v>
                </c:pt>
                <c:pt idx="143">
                  <c:v>107.69230769230769</c:v>
                </c:pt>
                <c:pt idx="144">
                  <c:v>109.08119658119656</c:v>
                </c:pt>
                <c:pt idx="145">
                  <c:v>109.40170940170941</c:v>
                </c:pt>
                <c:pt idx="146">
                  <c:v>109.50854700854703</c:v>
                </c:pt>
                <c:pt idx="147">
                  <c:v>113.03418803418803</c:v>
                </c:pt>
                <c:pt idx="148">
                  <c:v>113.99572649572652</c:v>
                </c:pt>
                <c:pt idx="149">
                  <c:v>114.52991452991455</c:v>
                </c:pt>
                <c:pt idx="150">
                  <c:v>113.88888888888889</c:v>
                </c:pt>
                <c:pt idx="151">
                  <c:v>114.1025641025641</c:v>
                </c:pt>
                <c:pt idx="152">
                  <c:v>113.99572649572652</c:v>
                </c:pt>
                <c:pt idx="153">
                  <c:v>114.42307692307692</c:v>
                </c:pt>
                <c:pt idx="154">
                  <c:v>113.88888888888889</c:v>
                </c:pt>
                <c:pt idx="155">
                  <c:v>111.53846153846155</c:v>
                </c:pt>
                <c:pt idx="156">
                  <c:v>114.52991452991455</c:v>
                </c:pt>
                <c:pt idx="157">
                  <c:v>117.94871794871796</c:v>
                </c:pt>
                <c:pt idx="158">
                  <c:v>116.66666666666667</c:v>
                </c:pt>
                <c:pt idx="159">
                  <c:v>118.16239316239316</c:v>
                </c:pt>
                <c:pt idx="160">
                  <c:v>120.40598290598292</c:v>
                </c:pt>
                <c:pt idx="161">
                  <c:v>118.58974358974359</c:v>
                </c:pt>
                <c:pt idx="162">
                  <c:v>119.01709401709404</c:v>
                </c:pt>
                <c:pt idx="163">
                  <c:v>120.61965811965814</c:v>
                </c:pt>
                <c:pt idx="164">
                  <c:v>120.72649572649574</c:v>
                </c:pt>
                <c:pt idx="165">
                  <c:v>120.72649572649574</c:v>
                </c:pt>
                <c:pt idx="166">
                  <c:v>119.23076923076923</c:v>
                </c:pt>
                <c:pt idx="167">
                  <c:v>118.58974358974359</c:v>
                </c:pt>
                <c:pt idx="168">
                  <c:v>122.22222222222223</c:v>
                </c:pt>
                <c:pt idx="169">
                  <c:v>119.87179487179489</c:v>
                </c:pt>
                <c:pt idx="170">
                  <c:v>121.04700854700856</c:v>
                </c:pt>
                <c:pt idx="171">
                  <c:v>123.61111111111111</c:v>
                </c:pt>
                <c:pt idx="172">
                  <c:v>122.75641025641026</c:v>
                </c:pt>
                <c:pt idx="173">
                  <c:v>122.32905982905984</c:v>
                </c:pt>
                <c:pt idx="174">
                  <c:v>123.07692307692308</c:v>
                </c:pt>
                <c:pt idx="175">
                  <c:v>122.97008547008548</c:v>
                </c:pt>
                <c:pt idx="176">
                  <c:v>123.93162393162393</c:v>
                </c:pt>
                <c:pt idx="177">
                  <c:v>126.92307692307693</c:v>
                </c:pt>
                <c:pt idx="178">
                  <c:v>123.50427350427351</c:v>
                </c:pt>
                <c:pt idx="179">
                  <c:v>121.68803418803419</c:v>
                </c:pt>
                <c:pt idx="180">
                  <c:v>127.67094017094018</c:v>
                </c:pt>
                <c:pt idx="181">
                  <c:v>125.96153846153848</c:v>
                </c:pt>
                <c:pt idx="182">
                  <c:v>128.31196581196582</c:v>
                </c:pt>
                <c:pt idx="183">
                  <c:v>130.66239316239316</c:v>
                </c:pt>
                <c:pt idx="184">
                  <c:v>133.65384615384613</c:v>
                </c:pt>
                <c:pt idx="185">
                  <c:v>131.51709401709402</c:v>
                </c:pt>
                <c:pt idx="186">
                  <c:v>130.7692307692308</c:v>
                </c:pt>
                <c:pt idx="187">
                  <c:v>132.26495726495727</c:v>
                </c:pt>
                <c:pt idx="188">
                  <c:v>132.37179487179489</c:v>
                </c:pt>
                <c:pt idx="189">
                  <c:v>129.91452991452991</c:v>
                </c:pt>
                <c:pt idx="190">
                  <c:v>130.87606837606839</c:v>
                </c:pt>
                <c:pt idx="191">
                  <c:v>126.60256410256412</c:v>
                </c:pt>
                <c:pt idx="192">
                  <c:v>131.51709401709402</c:v>
                </c:pt>
                <c:pt idx="193">
                  <c:v>132.79914529914529</c:v>
                </c:pt>
                <c:pt idx="194">
                  <c:v>131.62393162393164</c:v>
                </c:pt>
                <c:pt idx="195">
                  <c:v>132.15811965811969</c:v>
                </c:pt>
                <c:pt idx="196">
                  <c:v>133.11965811965811</c:v>
                </c:pt>
                <c:pt idx="197">
                  <c:v>131.62393162393164</c:v>
                </c:pt>
                <c:pt idx="198">
                  <c:v>132.37179487179489</c:v>
                </c:pt>
                <c:pt idx="199">
                  <c:v>132.37179487179489</c:v>
                </c:pt>
                <c:pt idx="200">
                  <c:v>133.44017094017096</c:v>
                </c:pt>
                <c:pt idx="201">
                  <c:v>133.22649572649573</c:v>
                </c:pt>
                <c:pt idx="202">
                  <c:v>132.15811965811969</c:v>
                </c:pt>
                <c:pt idx="203">
                  <c:v>127.35042735042737</c:v>
                </c:pt>
                <c:pt idx="204">
                  <c:v>136.75213675213675</c:v>
                </c:pt>
                <c:pt idx="205">
                  <c:v>134.40170940170941</c:v>
                </c:pt>
                <c:pt idx="206">
                  <c:v>133.44017094017096</c:v>
                </c:pt>
                <c:pt idx="207">
                  <c:v>136.96581196581198</c:v>
                </c:pt>
                <c:pt idx="208">
                  <c:v>138.56837606837607</c:v>
                </c:pt>
                <c:pt idx="209">
                  <c:v>136.53846153846155</c:v>
                </c:pt>
                <c:pt idx="210">
                  <c:v>138.46153846153845</c:v>
                </c:pt>
                <c:pt idx="211">
                  <c:v>138.24786324786328</c:v>
                </c:pt>
                <c:pt idx="212">
                  <c:v>138.35470085470087</c:v>
                </c:pt>
                <c:pt idx="213">
                  <c:v>136.96581196581198</c:v>
                </c:pt>
                <c:pt idx="214">
                  <c:v>136.32478632478632</c:v>
                </c:pt>
                <c:pt idx="215">
                  <c:v>130.87606837606839</c:v>
                </c:pt>
                <c:pt idx="216">
                  <c:v>139.74358974358975</c:v>
                </c:pt>
                <c:pt idx="217">
                  <c:v>138.24786324786328</c:v>
                </c:pt>
                <c:pt idx="218">
                  <c:v>139.10256410256409</c:v>
                </c:pt>
                <c:pt idx="219">
                  <c:v>136.85897435897436</c:v>
                </c:pt>
                <c:pt idx="220">
                  <c:v>142.30769230769232</c:v>
                </c:pt>
                <c:pt idx="221">
                  <c:v>140.2777777777778</c:v>
                </c:pt>
                <c:pt idx="222">
                  <c:v>137.5</c:v>
                </c:pt>
                <c:pt idx="223">
                  <c:v>140.17094017094016</c:v>
                </c:pt>
                <c:pt idx="224">
                  <c:v>140.38461538461539</c:v>
                </c:pt>
                <c:pt idx="225">
                  <c:v>138.56837606837607</c:v>
                </c:pt>
                <c:pt idx="226">
                  <c:v>136.11111111111111</c:v>
                </c:pt>
                <c:pt idx="227">
                  <c:v>135.36324786324786</c:v>
                </c:pt>
                <c:pt idx="228">
                  <c:v>141.23931623931622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C04F-41C8-A95E-505A1C1C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6096"/>
        <c:axId val="110052096"/>
      </c:lineChart>
      <c:dateAx>
        <c:axId val="109956096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052096"/>
        <c:crosses val="autoZero"/>
        <c:auto val="1"/>
        <c:lblOffset val="100"/>
        <c:baseTimeUnit val="months"/>
      </c:dateAx>
      <c:valAx>
        <c:axId val="11005209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5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Wine Study_Calculations_Update 2017.xlsx]Import DE Volume!Tableau croisé dynamique2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400" b="0" i="0" baseline="0">
                <a:effectLst/>
                <a:latin typeface="Source Sans Pro" panose="020B0503030403020204" pitchFamily="34" charset="0"/>
              </a:rPr>
              <a:t>Volumes of wine imported in Germany from outside Europe</a:t>
            </a:r>
            <a:endParaRPr lang="fr-FR" sz="1400">
              <a:effectLst/>
              <a:latin typeface="Source Sans Pro" panose="020B0503030403020204" pitchFamily="34" charset="0"/>
            </a:endParaRPr>
          </a:p>
        </c:rich>
      </c:tx>
      <c:layout>
        <c:manualLayout>
          <c:xMode val="edge"/>
          <c:yMode val="edge"/>
          <c:x val="0.26985876604953296"/>
          <c:y val="6.2871728189939566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'Import DE Volume'!$B$4:$B$5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Volume'!$B$6:$B$19</c:f>
              <c:numCache>
                <c:formatCode>#,##0</c:formatCode>
                <c:ptCount val="14"/>
                <c:pt idx="0">
                  <c:v>13235500</c:v>
                </c:pt>
                <c:pt idx="1">
                  <c:v>12134500</c:v>
                </c:pt>
                <c:pt idx="2">
                  <c:v>14805100</c:v>
                </c:pt>
                <c:pt idx="3">
                  <c:v>18642700</c:v>
                </c:pt>
                <c:pt idx="4">
                  <c:v>24240400</c:v>
                </c:pt>
                <c:pt idx="5">
                  <c:v>37399400</c:v>
                </c:pt>
                <c:pt idx="6">
                  <c:v>38389300</c:v>
                </c:pt>
                <c:pt idx="7">
                  <c:v>57718000</c:v>
                </c:pt>
                <c:pt idx="8">
                  <c:v>68015200</c:v>
                </c:pt>
                <c:pt idx="9">
                  <c:v>71069600</c:v>
                </c:pt>
                <c:pt idx="10">
                  <c:v>72985100</c:v>
                </c:pt>
                <c:pt idx="11">
                  <c:v>86659078</c:v>
                </c:pt>
                <c:pt idx="12">
                  <c:v>79859139</c:v>
                </c:pt>
                <c:pt idx="13">
                  <c:v>97018027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77-4656-AC7B-C7B8AC2F6222}"/>
            </c:ext>
          </c:extLst>
        </c:ser>
        <c:ser>
          <c:idx val="1"/>
          <c:order val="1"/>
          <c:tx>
            <c:strRef>
              <c:f>'Import DE Volume'!$C$4:$C$5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Volume'!$C$6:$C$19</c:f>
              <c:numCache>
                <c:formatCode>#,##0</c:formatCode>
                <c:ptCount val="14"/>
                <c:pt idx="0">
                  <c:v>20573300</c:v>
                </c:pt>
                <c:pt idx="1">
                  <c:v>25046100</c:v>
                </c:pt>
                <c:pt idx="2">
                  <c:v>30344600</c:v>
                </c:pt>
                <c:pt idx="3">
                  <c:v>45058000</c:v>
                </c:pt>
                <c:pt idx="4">
                  <c:v>47949300</c:v>
                </c:pt>
                <c:pt idx="5">
                  <c:v>44929400</c:v>
                </c:pt>
                <c:pt idx="6">
                  <c:v>46566600</c:v>
                </c:pt>
                <c:pt idx="7">
                  <c:v>46318700</c:v>
                </c:pt>
                <c:pt idx="8">
                  <c:v>43852300</c:v>
                </c:pt>
                <c:pt idx="9">
                  <c:v>44718900</c:v>
                </c:pt>
                <c:pt idx="10">
                  <c:v>46818600</c:v>
                </c:pt>
                <c:pt idx="11">
                  <c:v>56642748</c:v>
                </c:pt>
                <c:pt idx="12">
                  <c:v>54952312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77-4656-AC7B-C7B8AC2F6222}"/>
            </c:ext>
          </c:extLst>
        </c:ser>
        <c:ser>
          <c:idx val="2"/>
          <c:order val="2"/>
          <c:tx>
            <c:strRef>
              <c:f>'Import DE Volume'!$D$4:$D$5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Volume'!$D$6:$D$19</c:f>
              <c:numCache>
                <c:formatCode>#,##0</c:formatCode>
                <c:ptCount val="14"/>
                <c:pt idx="0">
                  <c:v>12968700</c:v>
                </c:pt>
                <c:pt idx="1">
                  <c:v>13804100</c:v>
                </c:pt>
                <c:pt idx="2">
                  <c:v>21107300</c:v>
                </c:pt>
                <c:pt idx="3">
                  <c:v>23204200</c:v>
                </c:pt>
                <c:pt idx="4">
                  <c:v>31982500</c:v>
                </c:pt>
                <c:pt idx="5">
                  <c:v>40398200</c:v>
                </c:pt>
                <c:pt idx="6">
                  <c:v>39810100</c:v>
                </c:pt>
                <c:pt idx="7">
                  <c:v>45196700</c:v>
                </c:pt>
                <c:pt idx="8">
                  <c:v>30061500</c:v>
                </c:pt>
                <c:pt idx="9">
                  <c:v>37348400</c:v>
                </c:pt>
                <c:pt idx="10">
                  <c:v>42337300</c:v>
                </c:pt>
                <c:pt idx="11">
                  <c:v>50403682</c:v>
                </c:pt>
                <c:pt idx="12">
                  <c:v>46292190</c:v>
                </c:pt>
                <c:pt idx="13">
                  <c:v>41594597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77-4656-AC7B-C7B8AC2F6222}"/>
            </c:ext>
          </c:extLst>
        </c:ser>
        <c:ser>
          <c:idx val="3"/>
          <c:order val="3"/>
          <c:tx>
            <c:strRef>
              <c:f>'Import DE Volume'!$E$4:$E$5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Volume'!$E$6:$E$19</c:f>
              <c:numCache>
                <c:formatCode>#,##0</c:formatCode>
                <c:ptCount val="14"/>
                <c:pt idx="0">
                  <c:v>21197700</c:v>
                </c:pt>
                <c:pt idx="1">
                  <c:v>33046200</c:v>
                </c:pt>
                <c:pt idx="2">
                  <c:v>34336700</c:v>
                </c:pt>
                <c:pt idx="3">
                  <c:v>45792600</c:v>
                </c:pt>
                <c:pt idx="4">
                  <c:v>62804200</c:v>
                </c:pt>
                <c:pt idx="5">
                  <c:v>57431600</c:v>
                </c:pt>
                <c:pt idx="6">
                  <c:v>45457500</c:v>
                </c:pt>
                <c:pt idx="7">
                  <c:v>62728100</c:v>
                </c:pt>
                <c:pt idx="8">
                  <c:v>54745300</c:v>
                </c:pt>
                <c:pt idx="9">
                  <c:v>51515300</c:v>
                </c:pt>
                <c:pt idx="10">
                  <c:v>55474700</c:v>
                </c:pt>
                <c:pt idx="11">
                  <c:v>49200047</c:v>
                </c:pt>
                <c:pt idx="12">
                  <c:v>42855378</c:v>
                </c:pt>
                <c:pt idx="13">
                  <c:v>64936192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77-4656-AC7B-C7B8AC2F6222}"/>
            </c:ext>
          </c:extLst>
        </c:ser>
        <c:ser>
          <c:idx val="4"/>
          <c:order val="4"/>
          <c:tx>
            <c:strRef>
              <c:f>'Import DE Volume'!$F$4:$F$5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Volume'!$F$6:$F$19</c:f>
              <c:numCache>
                <c:formatCode>#,##0</c:formatCode>
                <c:ptCount val="14"/>
                <c:pt idx="0">
                  <c:v>4323200</c:v>
                </c:pt>
                <c:pt idx="1">
                  <c:v>3968900</c:v>
                </c:pt>
                <c:pt idx="2">
                  <c:v>3698200</c:v>
                </c:pt>
                <c:pt idx="3">
                  <c:v>3509200</c:v>
                </c:pt>
                <c:pt idx="4">
                  <c:v>5142300</c:v>
                </c:pt>
                <c:pt idx="5">
                  <c:v>6294600</c:v>
                </c:pt>
                <c:pt idx="6">
                  <c:v>6250900</c:v>
                </c:pt>
                <c:pt idx="7">
                  <c:v>6341000</c:v>
                </c:pt>
                <c:pt idx="8">
                  <c:v>7589900</c:v>
                </c:pt>
                <c:pt idx="9">
                  <c:v>5377800</c:v>
                </c:pt>
                <c:pt idx="10">
                  <c:v>4359900</c:v>
                </c:pt>
                <c:pt idx="11">
                  <c:v>5321959</c:v>
                </c:pt>
                <c:pt idx="12">
                  <c:v>5428503</c:v>
                </c:pt>
                <c:pt idx="13">
                  <c:v>5548400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77-4656-AC7B-C7B8AC2F6222}"/>
            </c:ext>
          </c:extLst>
        </c:ser>
        <c:ser>
          <c:idx val="5"/>
          <c:order val="5"/>
          <c:tx>
            <c:strRef>
              <c:f>'Import DE Volume'!$G$4:$G$5</c:f>
              <c:strCache>
                <c:ptCount val="1"/>
                <c:pt idx="0">
                  <c:v>New Zealand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Volume'!$G$6:$G$19</c:f>
              <c:numCache>
                <c:formatCode>#,##0</c:formatCode>
                <c:ptCount val="14"/>
                <c:pt idx="0">
                  <c:v>535600</c:v>
                </c:pt>
                <c:pt idx="1">
                  <c:v>592600</c:v>
                </c:pt>
                <c:pt idx="2">
                  <c:v>497300</c:v>
                </c:pt>
                <c:pt idx="3">
                  <c:v>218800</c:v>
                </c:pt>
                <c:pt idx="4">
                  <c:v>549300</c:v>
                </c:pt>
                <c:pt idx="5">
                  <c:v>1186700</c:v>
                </c:pt>
                <c:pt idx="6">
                  <c:v>687200</c:v>
                </c:pt>
                <c:pt idx="7">
                  <c:v>892800</c:v>
                </c:pt>
                <c:pt idx="8">
                  <c:v>832500</c:v>
                </c:pt>
                <c:pt idx="9">
                  <c:v>872600</c:v>
                </c:pt>
                <c:pt idx="10">
                  <c:v>1589100</c:v>
                </c:pt>
                <c:pt idx="11">
                  <c:v>3196282</c:v>
                </c:pt>
                <c:pt idx="12">
                  <c:v>3499751</c:v>
                </c:pt>
                <c:pt idx="13">
                  <c:v>4134229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777-4656-AC7B-C7B8AC2F6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01472"/>
        <c:axId val="110219648"/>
      </c:lineChart>
      <c:catAx>
        <c:axId val="11020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219648"/>
        <c:crosses val="autoZero"/>
        <c:auto val="1"/>
        <c:lblAlgn val="ctr"/>
        <c:lblOffset val="100"/>
        <c:noMultiLvlLbl val="0"/>
      </c:catAx>
      <c:valAx>
        <c:axId val="11021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201472"/>
        <c:crosses val="autoZero"/>
        <c:crossBetween val="between"/>
        <c:majorUnit val="4000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latin typeface="Source Sans Pro" panose="020B0503030403020204" pitchFamily="34" charset="0"/>
              </a:rPr>
              <a:t>Market shares of countries </a:t>
            </a:r>
            <a:r>
              <a:rPr lang="fr-FR" sz="1400" b="0" i="0" u="none" strike="noStrike" baseline="0">
                <a:effectLst/>
              </a:rPr>
              <a:t>supplying wine</a:t>
            </a:r>
            <a:r>
              <a:rPr lang="fr-FR">
                <a:latin typeface="Source Sans Pro" panose="020B0503030403020204" pitchFamily="34" charset="0"/>
              </a:rPr>
              <a:t> in Germany in 2012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100">
                <a:latin typeface="Source Sans Pro" panose="020B0503030403020204" pitchFamily="34" charset="0"/>
              </a:rPr>
              <a:t>(by volume)</a:t>
            </a:r>
            <a:endParaRPr lang="fr-FR" sz="1200"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515907065618794"/>
          <c:y val="0.25557204764753255"/>
          <c:w val="0.40275448605537728"/>
          <c:h val="0.65023015593711231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DB-46A1-9BD2-62CFAD98B8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DB-46A1-9BD2-62CFAD98B8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4DB-46A1-9BD2-62CFAD98B8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DB-46A1-9BD2-62CFAD98B8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4DB-46A1-9BD2-62CFAD98B89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4DB-46A1-9BD2-62CFAD98B89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4DB-46A1-9BD2-62CFAD98B89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4DB-46A1-9BD2-62CFAD98B89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4DB-46A1-9BD2-62CFAD98B89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4DB-46A1-9BD2-62CFAD98B89A}"/>
              </c:ext>
            </c:extLst>
          </c:dPt>
          <c:dLbls>
            <c:dLbl>
              <c:idx val="0"/>
              <c:layout>
                <c:manualLayout>
                  <c:x val="7.3068857494029152E-2"/>
                  <c:y val="-0.167674303582908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DB-46A1-9BD2-62CFAD98B89A}"/>
                </c:ext>
              </c:extLst>
            </c:dLbl>
            <c:dLbl>
              <c:idx val="1"/>
              <c:layout>
                <c:manualLayout>
                  <c:x val="6.4718130923282879E-2"/>
                  <c:y val="0.141878256877845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DB-46A1-9BD2-62CFAD98B89A}"/>
                </c:ext>
              </c:extLst>
            </c:dLbl>
            <c:dLbl>
              <c:idx val="2"/>
              <c:layout>
                <c:manualLayout>
                  <c:x val="-8.1419584064775341E-2"/>
                  <c:y val="0.1225312218490484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DB-46A1-9BD2-62CFAD98B89A}"/>
                </c:ext>
              </c:extLst>
            </c:dLbl>
            <c:dLbl>
              <c:idx val="3"/>
              <c:layout>
                <c:manualLayout>
                  <c:x val="2.4016047739381954E-2"/>
                  <c:y val="-4.7273540669905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DB-46A1-9BD2-62CFAD98B89A}"/>
                </c:ext>
              </c:extLst>
            </c:dLbl>
            <c:dLbl>
              <c:idx val="4"/>
              <c:layout>
                <c:manualLayout>
                  <c:x val="7.3856088692150573E-2"/>
                  <c:y val="-5.868600625401793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DB-46A1-9BD2-62CFAD98B89A}"/>
                </c:ext>
              </c:extLst>
            </c:dLbl>
            <c:dLbl>
              <c:idx val="5"/>
              <c:layout>
                <c:manualLayout>
                  <c:x val="6.9895819111269367E-2"/>
                  <c:y val="2.84482662314513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DB-46A1-9BD2-62CFAD98B89A}"/>
                </c:ext>
              </c:extLst>
            </c:dLbl>
            <c:dLbl>
              <c:idx val="6"/>
              <c:layout>
                <c:manualLayout>
                  <c:x val="3.5993750027526576E-2"/>
                  <c:y val="3.80524695652350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DB-46A1-9BD2-62CFAD98B89A}"/>
                </c:ext>
              </c:extLst>
            </c:dLbl>
            <c:dLbl>
              <c:idx val="7"/>
              <c:layout>
                <c:manualLayout>
                  <c:x val="3.0649190142741652E-2"/>
                  <c:y val="6.84732701160923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DB-46A1-9BD2-62CFAD98B89A}"/>
                </c:ext>
              </c:extLst>
            </c:dLbl>
            <c:dLbl>
              <c:idx val="8"/>
              <c:layout>
                <c:manualLayout>
                  <c:x val="-0.12547919219064932"/>
                  <c:y val="-5.56027499887942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DB-46A1-9BD2-62CFAD98B89A}"/>
                </c:ext>
              </c:extLst>
            </c:dLbl>
            <c:dLbl>
              <c:idx val="9"/>
              <c:layout>
                <c:manualLayout>
                  <c:x val="-0.10038335375251946"/>
                  <c:y val="-0.13214737754289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DB-46A1-9BD2-62CFAD98B89A}"/>
                </c:ext>
              </c:extLst>
            </c:dLbl>
            <c:dLbl>
              <c:idx val="10"/>
              <c:layout>
                <c:manualLayout>
                  <c:x val="-5.0191676876259729E-2"/>
                  <c:y val="-0.189750080574415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DB-46A1-9BD2-62CFAD98B89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'Import DE Volume'!$A$46:$A$53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France</c:v>
                </c:pt>
                <c:pt idx="3">
                  <c:v>South Africa</c:v>
                </c:pt>
                <c:pt idx="4">
                  <c:v>USA</c:v>
                </c:pt>
                <c:pt idx="5">
                  <c:v>Australia</c:v>
                </c:pt>
                <c:pt idx="6">
                  <c:v>Chile</c:v>
                </c:pt>
                <c:pt idx="7">
                  <c:v>Rest of the World</c:v>
                </c:pt>
              </c:strCache>
            </c:strRef>
          </c:cat>
          <c:val>
            <c:numRef>
              <c:f>'Import DE Volume'!$B$46:$B$53</c:f>
              <c:numCache>
                <c:formatCode>_-* #,##0\ _€_-;\-* #,##0\ _€_-;_-* "-"??\ _€_-;_-@_-</c:formatCode>
                <c:ptCount val="8"/>
                <c:pt idx="0">
                  <c:v>584370758</c:v>
                </c:pt>
                <c:pt idx="1">
                  <c:v>313772047</c:v>
                </c:pt>
                <c:pt idx="2">
                  <c:v>256174746</c:v>
                </c:pt>
                <c:pt idx="3">
                  <c:v>79859139</c:v>
                </c:pt>
                <c:pt idx="4">
                  <c:v>54952312</c:v>
                </c:pt>
                <c:pt idx="5">
                  <c:v>46292190</c:v>
                </c:pt>
                <c:pt idx="6">
                  <c:v>42855378</c:v>
                </c:pt>
                <c:pt idx="7">
                  <c:v>134580018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E4DB-46A1-9BD2-62CFAD98B89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5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Wine Study_Calculations_Update 2017.xlsx]Import DE Value!Tableau croisé dynamique2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400" b="0" i="0" baseline="0">
                <a:effectLst/>
                <a:latin typeface="Source Sans Pro" panose="020B0503030403020204" pitchFamily="34" charset="0"/>
              </a:rPr>
              <a:t>Value of wine imported in Germany from outside Europe</a:t>
            </a:r>
            <a:endParaRPr lang="fr-FR" sz="1400">
              <a:effectLst/>
              <a:latin typeface="Source Sans Pro" panose="020B0503030403020204" pitchFamily="34" charset="0"/>
            </a:endParaRPr>
          </a:p>
        </c:rich>
      </c:tx>
      <c:layout>
        <c:manualLayout>
          <c:xMode val="edge"/>
          <c:yMode val="edge"/>
          <c:x val="0.23141724336585373"/>
          <c:y val="9.345276794529124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'Import DE Value'!$B$4:$B$5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Value'!$B$6:$B$19</c:f>
              <c:numCache>
                <c:formatCode>#,##0</c:formatCode>
                <c:ptCount val="14"/>
                <c:pt idx="0">
                  <c:v>27314000</c:v>
                </c:pt>
                <c:pt idx="1">
                  <c:v>24890000</c:v>
                </c:pt>
                <c:pt idx="2">
                  <c:v>29958000</c:v>
                </c:pt>
                <c:pt idx="3">
                  <c:v>40700000</c:v>
                </c:pt>
                <c:pt idx="4">
                  <c:v>55747000</c:v>
                </c:pt>
                <c:pt idx="5">
                  <c:v>72867000</c:v>
                </c:pt>
                <c:pt idx="6">
                  <c:v>70755000</c:v>
                </c:pt>
                <c:pt idx="7">
                  <c:v>91799000</c:v>
                </c:pt>
                <c:pt idx="8">
                  <c:v>103447000</c:v>
                </c:pt>
                <c:pt idx="9">
                  <c:v>100185000</c:v>
                </c:pt>
                <c:pt idx="10">
                  <c:v>108629291</c:v>
                </c:pt>
                <c:pt idx="11">
                  <c:v>130857365</c:v>
                </c:pt>
                <c:pt idx="12">
                  <c:v>117176239</c:v>
                </c:pt>
                <c:pt idx="13">
                  <c:v>133537475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FA-4376-A012-B69E2716F73C}"/>
            </c:ext>
          </c:extLst>
        </c:ser>
        <c:ser>
          <c:idx val="1"/>
          <c:order val="1"/>
          <c:tx>
            <c:strRef>
              <c:f>'Import DE Value'!$C$4:$C$5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Value'!$C$6:$C$19</c:f>
              <c:numCache>
                <c:formatCode>#,##0</c:formatCode>
                <c:ptCount val="14"/>
                <c:pt idx="0">
                  <c:v>60418000</c:v>
                </c:pt>
                <c:pt idx="1">
                  <c:v>61510000</c:v>
                </c:pt>
                <c:pt idx="2">
                  <c:v>61787000</c:v>
                </c:pt>
                <c:pt idx="3">
                  <c:v>84169000</c:v>
                </c:pt>
                <c:pt idx="4">
                  <c:v>77178000</c:v>
                </c:pt>
                <c:pt idx="5">
                  <c:v>75009000</c:v>
                </c:pt>
                <c:pt idx="6">
                  <c:v>83272000</c:v>
                </c:pt>
                <c:pt idx="7">
                  <c:v>84460000</c:v>
                </c:pt>
                <c:pt idx="8">
                  <c:v>82242000</c:v>
                </c:pt>
                <c:pt idx="9">
                  <c:v>78877000</c:v>
                </c:pt>
                <c:pt idx="10">
                  <c:v>95401883</c:v>
                </c:pt>
                <c:pt idx="11">
                  <c:v>120500026</c:v>
                </c:pt>
                <c:pt idx="12">
                  <c:v>121134417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FA-4376-A012-B69E2716F73C}"/>
            </c:ext>
          </c:extLst>
        </c:ser>
        <c:ser>
          <c:idx val="2"/>
          <c:order val="2"/>
          <c:tx>
            <c:strRef>
              <c:f>'Import DE Value'!$D$4:$D$5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Value'!$D$6:$D$19</c:f>
              <c:numCache>
                <c:formatCode>#,##0</c:formatCode>
                <c:ptCount val="14"/>
                <c:pt idx="0">
                  <c:v>34318000</c:v>
                </c:pt>
                <c:pt idx="1">
                  <c:v>35710000</c:v>
                </c:pt>
                <c:pt idx="2">
                  <c:v>52588000</c:v>
                </c:pt>
                <c:pt idx="3">
                  <c:v>52384000</c:v>
                </c:pt>
                <c:pt idx="4">
                  <c:v>70794000</c:v>
                </c:pt>
                <c:pt idx="5">
                  <c:v>85573000</c:v>
                </c:pt>
                <c:pt idx="6">
                  <c:v>77799000</c:v>
                </c:pt>
                <c:pt idx="7">
                  <c:v>81008000</c:v>
                </c:pt>
                <c:pt idx="8">
                  <c:v>70362000</c:v>
                </c:pt>
                <c:pt idx="9">
                  <c:v>69757000</c:v>
                </c:pt>
                <c:pt idx="10">
                  <c:v>72072414</c:v>
                </c:pt>
                <c:pt idx="11">
                  <c:v>90338155</c:v>
                </c:pt>
                <c:pt idx="12">
                  <c:v>86226521</c:v>
                </c:pt>
                <c:pt idx="13">
                  <c:v>77989785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FA-4376-A012-B69E2716F73C}"/>
            </c:ext>
          </c:extLst>
        </c:ser>
        <c:ser>
          <c:idx val="3"/>
          <c:order val="3"/>
          <c:tx>
            <c:strRef>
              <c:f>'Import DE Value'!$E$4:$E$5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Value'!$E$6:$E$19</c:f>
              <c:numCache>
                <c:formatCode>#,##0</c:formatCode>
                <c:ptCount val="14"/>
                <c:pt idx="0">
                  <c:v>42245000</c:v>
                </c:pt>
                <c:pt idx="1">
                  <c:v>47929000</c:v>
                </c:pt>
                <c:pt idx="2">
                  <c:v>43131000</c:v>
                </c:pt>
                <c:pt idx="3">
                  <c:v>54078000</c:v>
                </c:pt>
                <c:pt idx="4">
                  <c:v>81736000</c:v>
                </c:pt>
                <c:pt idx="5">
                  <c:v>93257000</c:v>
                </c:pt>
                <c:pt idx="6">
                  <c:v>72618000</c:v>
                </c:pt>
                <c:pt idx="7">
                  <c:v>91542000</c:v>
                </c:pt>
                <c:pt idx="8">
                  <c:v>83215000</c:v>
                </c:pt>
                <c:pt idx="9">
                  <c:v>81380000</c:v>
                </c:pt>
                <c:pt idx="10">
                  <c:v>85865537</c:v>
                </c:pt>
                <c:pt idx="11">
                  <c:v>93703441</c:v>
                </c:pt>
                <c:pt idx="12">
                  <c:v>85723808</c:v>
                </c:pt>
                <c:pt idx="13">
                  <c:v>103835128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FFA-4376-A012-B69E2716F73C}"/>
            </c:ext>
          </c:extLst>
        </c:ser>
        <c:ser>
          <c:idx val="4"/>
          <c:order val="4"/>
          <c:tx>
            <c:strRef>
              <c:f>'Import DE Value'!$F$4:$F$5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Value'!$F$6:$F$19</c:f>
              <c:numCache>
                <c:formatCode>#,##0</c:formatCode>
                <c:ptCount val="14"/>
                <c:pt idx="0">
                  <c:v>8035000</c:v>
                </c:pt>
                <c:pt idx="1">
                  <c:v>6649000</c:v>
                </c:pt>
                <c:pt idx="2">
                  <c:v>6059000</c:v>
                </c:pt>
                <c:pt idx="3">
                  <c:v>5390000</c:v>
                </c:pt>
                <c:pt idx="4">
                  <c:v>8115000</c:v>
                </c:pt>
                <c:pt idx="5">
                  <c:v>9559000</c:v>
                </c:pt>
                <c:pt idx="6">
                  <c:v>11282000</c:v>
                </c:pt>
                <c:pt idx="7">
                  <c:v>12708000</c:v>
                </c:pt>
                <c:pt idx="8">
                  <c:v>16706000</c:v>
                </c:pt>
                <c:pt idx="9">
                  <c:v>14112000</c:v>
                </c:pt>
                <c:pt idx="10">
                  <c:v>11369954</c:v>
                </c:pt>
                <c:pt idx="11">
                  <c:v>15796303</c:v>
                </c:pt>
                <c:pt idx="12">
                  <c:v>15511292</c:v>
                </c:pt>
                <c:pt idx="13">
                  <c:v>17278412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FFA-4376-A012-B69E2716F73C}"/>
            </c:ext>
          </c:extLst>
        </c:ser>
        <c:ser>
          <c:idx val="5"/>
          <c:order val="5"/>
          <c:tx>
            <c:strRef>
              <c:f>'Import DE Value'!$G$4:$G$5</c:f>
              <c:strCache>
                <c:ptCount val="1"/>
                <c:pt idx="0">
                  <c:v>New Zealand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Value'!$G$6:$G$19</c:f>
              <c:numCache>
                <c:formatCode>#,##0</c:formatCode>
                <c:ptCount val="14"/>
                <c:pt idx="0">
                  <c:v>1870000</c:v>
                </c:pt>
                <c:pt idx="1">
                  <c:v>2163000</c:v>
                </c:pt>
                <c:pt idx="2">
                  <c:v>1967000</c:v>
                </c:pt>
                <c:pt idx="3">
                  <c:v>1587000</c:v>
                </c:pt>
                <c:pt idx="4">
                  <c:v>3460000</c:v>
                </c:pt>
                <c:pt idx="5">
                  <c:v>7505000</c:v>
                </c:pt>
                <c:pt idx="6">
                  <c:v>3873000</c:v>
                </c:pt>
                <c:pt idx="7">
                  <c:v>5835000</c:v>
                </c:pt>
                <c:pt idx="8">
                  <c:v>6039000</c:v>
                </c:pt>
                <c:pt idx="9">
                  <c:v>4943000</c:v>
                </c:pt>
                <c:pt idx="10">
                  <c:v>7306606</c:v>
                </c:pt>
                <c:pt idx="11">
                  <c:v>14081622</c:v>
                </c:pt>
                <c:pt idx="12">
                  <c:v>15282070</c:v>
                </c:pt>
                <c:pt idx="13">
                  <c:v>20054505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FFA-4376-A012-B69E2716F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1456"/>
        <c:axId val="109172992"/>
      </c:lineChart>
      <c:catAx>
        <c:axId val="10917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172992"/>
        <c:crosses val="autoZero"/>
        <c:auto val="1"/>
        <c:lblAlgn val="ctr"/>
        <c:lblOffset val="100"/>
        <c:noMultiLvlLbl val="0"/>
      </c:catAx>
      <c:valAx>
        <c:axId val="10917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171456"/>
        <c:crosses val="autoZero"/>
        <c:crossBetween val="between"/>
        <c:majorUnit val="4000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latin typeface="Source Sans Pro" panose="020B0503030403020204" pitchFamily="34" charset="0"/>
              </a:rPr>
              <a:t>Market shares of wine supply countries in Germany in 2012</a:t>
            </a:r>
            <a:endParaRPr lang="fr-FR" sz="1100">
              <a:latin typeface="Source Sans Pro" panose="020B0503030403020204" pitchFamily="34" charset="0"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100">
                <a:latin typeface="Source Sans Pro" panose="020B0503030403020204" pitchFamily="34" charset="0"/>
              </a:rPr>
              <a:t>(by value)</a:t>
            </a:r>
            <a:endParaRPr lang="fr-FR"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482498781435664"/>
          <c:y val="0.20602264407879431"/>
          <c:w val="0.40275448605537728"/>
          <c:h val="0.65023015593711231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C3-4364-931C-8E79418C0D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C3-4364-931C-8E79418C0D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C3-4364-931C-8E79418C0D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C3-4364-931C-8E79418C0D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FC3-4364-931C-8E79418C0D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FC3-4364-931C-8E79418C0D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FC3-4364-931C-8E79418C0D5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FC3-4364-931C-8E79418C0D5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FC3-4364-931C-8E79418C0D5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FC3-4364-931C-8E79418C0D56}"/>
              </c:ext>
            </c:extLst>
          </c:dPt>
          <c:dLbls>
            <c:dLbl>
              <c:idx val="3"/>
              <c:layout>
                <c:manualLayout>
                  <c:x val="3.035096894180437E-2"/>
                  <c:y val="-2.792650564110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C3-4364-931C-8E79418C0D56}"/>
                </c:ext>
              </c:extLst>
            </c:dLbl>
            <c:dLbl>
              <c:idx val="4"/>
              <c:layout>
                <c:manualLayout>
                  <c:x val="6.4361759526079962E-2"/>
                  <c:y val="-9.09310646353464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C3-4364-931C-8E79418C0D56}"/>
                </c:ext>
              </c:extLst>
            </c:dLbl>
            <c:dLbl>
              <c:idx val="5"/>
              <c:layout>
                <c:manualLayout>
                  <c:x val="6.1782622119311049E-2"/>
                  <c:y val="2.19992545551857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C3-4364-931C-8E79418C0D56}"/>
                </c:ext>
              </c:extLst>
            </c:dLbl>
            <c:dLbl>
              <c:idx val="6"/>
              <c:layout>
                <c:manualLayout>
                  <c:x val="4.2804818704061956E-2"/>
                  <c:y val="5.4174998755899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C3-4364-931C-8E79418C0D56}"/>
                </c:ext>
              </c:extLst>
            </c:dLbl>
            <c:dLbl>
              <c:idx val="7"/>
              <c:layout>
                <c:manualLayout>
                  <c:x val="1.4160948311574186E-2"/>
                  <c:y val="7.16977759542252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C3-4364-931C-8E79418C0D56}"/>
                </c:ext>
              </c:extLst>
            </c:dLbl>
            <c:dLbl>
              <c:idx val="8"/>
              <c:layout>
                <c:manualLayout>
                  <c:x val="-0.12547919219064932"/>
                  <c:y val="-5.56027499887942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C3-4364-931C-8E79418C0D56}"/>
                </c:ext>
              </c:extLst>
            </c:dLbl>
            <c:dLbl>
              <c:idx val="9"/>
              <c:layout>
                <c:manualLayout>
                  <c:x val="-0.10038335375251946"/>
                  <c:y val="-0.13214737754289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C3-4364-931C-8E79418C0D56}"/>
                </c:ext>
              </c:extLst>
            </c:dLbl>
            <c:dLbl>
              <c:idx val="10"/>
              <c:layout>
                <c:manualLayout>
                  <c:x val="-5.0191676876259729E-2"/>
                  <c:y val="-0.189750080574415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C3-4364-931C-8E79418C0D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'Import DE Value'!$A$46:$A$53</c:f>
              <c:strCache>
                <c:ptCount val="8"/>
                <c:pt idx="0">
                  <c:v>Italy</c:v>
                </c:pt>
                <c:pt idx="1">
                  <c:v>France</c:v>
                </c:pt>
                <c:pt idx="2">
                  <c:v>Spain</c:v>
                </c:pt>
                <c:pt idx="3">
                  <c:v>South Africa</c:v>
                </c:pt>
                <c:pt idx="4">
                  <c:v>USA</c:v>
                </c:pt>
                <c:pt idx="5">
                  <c:v>Australia</c:v>
                </c:pt>
                <c:pt idx="6">
                  <c:v>Chile</c:v>
                </c:pt>
                <c:pt idx="7">
                  <c:v>Rest of the World</c:v>
                </c:pt>
              </c:strCache>
            </c:strRef>
          </c:cat>
          <c:val>
            <c:numRef>
              <c:f>'Import DE Value'!$B$46:$B$53</c:f>
              <c:numCache>
                <c:formatCode>_-* #,##0\ _€_-;\-* #,##0\ _€_-;_-* "-"??\ _€_-;_-@_-</c:formatCode>
                <c:ptCount val="8"/>
                <c:pt idx="0">
                  <c:v>1090149182</c:v>
                </c:pt>
                <c:pt idx="1">
                  <c:v>846925574</c:v>
                </c:pt>
                <c:pt idx="2">
                  <c:v>458090790</c:v>
                </c:pt>
                <c:pt idx="3">
                  <c:v>117176239</c:v>
                </c:pt>
                <c:pt idx="4">
                  <c:v>121134417</c:v>
                </c:pt>
                <c:pt idx="5">
                  <c:v>86226521</c:v>
                </c:pt>
                <c:pt idx="6">
                  <c:v>85723808</c:v>
                </c:pt>
                <c:pt idx="7">
                  <c:v>245402989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CFC3-4364-931C-8E79418C0D5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Wine Study_Calculations_Update 2017.xlsx]Import DE Segment!Tableau croisé dynamique2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400" b="0" i="0" baseline="0">
                <a:effectLst/>
                <a:latin typeface="Source Sans Pro" panose="020B0503030403020204" pitchFamily="34" charset="0"/>
              </a:rPr>
              <a:t>Volumes of wine imported in Germany from South Africa by segment</a:t>
            </a:r>
            <a:endParaRPr lang="fr-FR" sz="1400">
              <a:effectLst/>
              <a:latin typeface="Source Sans Pro" panose="020B0503030403020204" pitchFamily="34" charset="0"/>
            </a:endParaRPr>
          </a:p>
        </c:rich>
      </c:tx>
      <c:layout>
        <c:manualLayout>
          <c:xMode val="edge"/>
          <c:yMode val="edge"/>
          <c:x val="0.26985876604953296"/>
          <c:y val="6.2871728189939566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'Import DE Segment'!$B$4:$B$6</c:f>
              <c:strCache>
                <c:ptCount val="1"/>
                <c:pt idx="0">
                  <c:v>South Africa - Bottled wine other than sparkling wine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'Import DE Segment'!$A$7:$A$20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Segment'!$B$7:$B$20</c:f>
              <c:numCache>
                <c:formatCode>#,##0</c:formatCode>
                <c:ptCount val="14"/>
                <c:pt idx="0">
                  <c:v>8757900</c:v>
                </c:pt>
                <c:pt idx="1">
                  <c:v>7510600</c:v>
                </c:pt>
                <c:pt idx="2">
                  <c:v>9228400</c:v>
                </c:pt>
                <c:pt idx="3">
                  <c:v>11062400</c:v>
                </c:pt>
                <c:pt idx="4">
                  <c:v>13390600</c:v>
                </c:pt>
                <c:pt idx="5">
                  <c:v>17920700</c:v>
                </c:pt>
                <c:pt idx="6">
                  <c:v>15658100</c:v>
                </c:pt>
                <c:pt idx="7">
                  <c:v>16421500</c:v>
                </c:pt>
                <c:pt idx="8">
                  <c:v>16362500</c:v>
                </c:pt>
                <c:pt idx="9">
                  <c:v>17265100</c:v>
                </c:pt>
                <c:pt idx="10">
                  <c:v>18592800</c:v>
                </c:pt>
                <c:pt idx="11">
                  <c:v>16651852</c:v>
                </c:pt>
                <c:pt idx="12">
                  <c:v>17365823</c:v>
                </c:pt>
                <c:pt idx="13">
                  <c:v>19544761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FF-41F1-92DF-8D1967786739}"/>
            </c:ext>
          </c:extLst>
        </c:ser>
        <c:ser>
          <c:idx val="1"/>
          <c:order val="1"/>
          <c:tx>
            <c:strRef>
              <c:f>'Import DE Segment'!$C$4:$C$6</c:f>
              <c:strCache>
                <c:ptCount val="1"/>
                <c:pt idx="0">
                  <c:v>South Africa - Bulk wine other than sparkling wine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'Import DE Segment'!$A$7:$A$20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Segment'!$C$7:$C$20</c:f>
              <c:numCache>
                <c:formatCode>#,##0</c:formatCode>
                <c:ptCount val="14"/>
                <c:pt idx="0">
                  <c:v>4424500</c:v>
                </c:pt>
                <c:pt idx="1">
                  <c:v>4559600</c:v>
                </c:pt>
                <c:pt idx="2">
                  <c:v>5494500</c:v>
                </c:pt>
                <c:pt idx="3">
                  <c:v>7502800</c:v>
                </c:pt>
                <c:pt idx="4">
                  <c:v>10754700</c:v>
                </c:pt>
                <c:pt idx="5">
                  <c:v>19386500</c:v>
                </c:pt>
                <c:pt idx="6">
                  <c:v>22515300</c:v>
                </c:pt>
                <c:pt idx="7">
                  <c:v>41224300</c:v>
                </c:pt>
                <c:pt idx="8">
                  <c:v>51568200</c:v>
                </c:pt>
                <c:pt idx="9">
                  <c:v>53723300</c:v>
                </c:pt>
                <c:pt idx="10">
                  <c:v>54305500</c:v>
                </c:pt>
                <c:pt idx="11">
                  <c:v>69909209</c:v>
                </c:pt>
                <c:pt idx="12">
                  <c:v>62391348</c:v>
                </c:pt>
                <c:pt idx="13">
                  <c:v>77373550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FF-41F1-92DF-8D1967786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44"/>
        <c:axId val="110452736"/>
      </c:lineChart>
      <c:catAx>
        <c:axId val="1104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736"/>
        <c:crosses val="autoZero"/>
        <c:auto val="1"/>
        <c:lblAlgn val="ctr"/>
        <c:lblOffset val="100"/>
        <c:noMultiLvlLbl val="0"/>
      </c:catAx>
      <c:valAx>
        <c:axId val="110452736"/>
        <c:scaling>
          <c:orientation val="minMax"/>
          <c:max val="8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944"/>
        <c:crosses val="autoZero"/>
        <c:crossBetween val="between"/>
        <c:majorUnit val="400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7894456772522"/>
          <c:y val="0.42801175082472487"/>
          <c:w val="0.28459673622383463"/>
          <c:h val="0.341161357123937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Wine Study_Calculations_Update 2017.xlsx]Export SA!Tableau croisé dynamique10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Volumes of wine exported by South Africa per country of destination</a:t>
            </a:r>
            <a:endParaRPr lang="fr-FR" sz="1100">
              <a:effectLst/>
            </a:endParaRPr>
          </a:p>
        </c:rich>
      </c:tx>
      <c:layout>
        <c:manualLayout>
          <c:xMode val="edge"/>
          <c:yMode val="edge"/>
          <c:x val="0.23141720669872018"/>
          <c:y val="0.10120460233168528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7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71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72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  <c:pivotFmt>
        <c:idx val="7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'Export SA'!$B$3:$B$4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SA'!$B$5:$B$19</c:f>
              <c:numCache>
                <c:formatCode>_-* #,##0\ _€_-;\-* #,##0\ _€_-;_-* "-"??\ _€_-;_-@_-</c:formatCode>
                <c:ptCount val="15"/>
                <c:pt idx="0">
                  <c:v>56489729</c:v>
                </c:pt>
                <c:pt idx="1">
                  <c:v>65648662</c:v>
                </c:pt>
                <c:pt idx="2">
                  <c:v>89040935</c:v>
                </c:pt>
                <c:pt idx="3">
                  <c:v>94034439</c:v>
                </c:pt>
                <c:pt idx="4">
                  <c:v>96711262</c:v>
                </c:pt>
                <c:pt idx="5">
                  <c:v>137004679</c:v>
                </c:pt>
                <c:pt idx="6">
                  <c:v>85703057</c:v>
                </c:pt>
                <c:pt idx="7">
                  <c:v>103256600</c:v>
                </c:pt>
                <c:pt idx="8">
                  <c:v>117854875</c:v>
                </c:pt>
                <c:pt idx="9">
                  <c:v>131014602</c:v>
                </c:pt>
                <c:pt idx="10">
                  <c:v>110665926</c:v>
                </c:pt>
                <c:pt idx="11">
                  <c:v>81753158</c:v>
                </c:pt>
                <c:pt idx="12">
                  <c:v>90650846</c:v>
                </c:pt>
                <c:pt idx="13">
                  <c:v>112269078</c:v>
                </c:pt>
                <c:pt idx="14">
                  <c:v>108924649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5B-4C81-B78C-2FE24973C720}"/>
            </c:ext>
          </c:extLst>
        </c:ser>
        <c:ser>
          <c:idx val="1"/>
          <c:order val="1"/>
          <c:tx>
            <c:strRef>
              <c:f>'Export SA'!$C$3:$C$4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SA'!$C$5:$C$19</c:f>
              <c:numCache>
                <c:formatCode>_-* #,##0\ _€_-;\-* #,##0\ _€_-;_-* "-"??\ _€_-;_-@_-</c:formatCode>
                <c:ptCount val="15"/>
                <c:pt idx="0">
                  <c:v>11470062</c:v>
                </c:pt>
                <c:pt idx="1">
                  <c:v>11618731</c:v>
                </c:pt>
                <c:pt idx="2">
                  <c:v>15897261</c:v>
                </c:pt>
                <c:pt idx="3">
                  <c:v>18680729</c:v>
                </c:pt>
                <c:pt idx="4">
                  <c:v>29884973</c:v>
                </c:pt>
                <c:pt idx="5">
                  <c:v>44066899</c:v>
                </c:pt>
                <c:pt idx="6">
                  <c:v>38014702</c:v>
                </c:pt>
                <c:pt idx="7">
                  <c:v>54840085</c:v>
                </c:pt>
                <c:pt idx="8">
                  <c:v>67273339</c:v>
                </c:pt>
                <c:pt idx="9">
                  <c:v>71423070</c:v>
                </c:pt>
                <c:pt idx="10">
                  <c:v>72518591</c:v>
                </c:pt>
                <c:pt idx="11">
                  <c:v>77269951</c:v>
                </c:pt>
                <c:pt idx="12">
                  <c:v>72783485</c:v>
                </c:pt>
                <c:pt idx="13">
                  <c:v>95108145</c:v>
                </c:pt>
                <c:pt idx="14">
                  <c:v>76636936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5B-4C81-B78C-2FE24973C720}"/>
            </c:ext>
          </c:extLst>
        </c:ser>
        <c:ser>
          <c:idx val="2"/>
          <c:order val="2"/>
          <c:tx>
            <c:strRef>
              <c:f>'Export SA'!$D$3:$D$4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SA'!$D$5:$D$19</c:f>
              <c:numCache>
                <c:formatCode>_-* #,##0\ _€_-;\-* #,##0\ _€_-;_-* "-"??\ _€_-;_-@_-</c:formatCode>
                <c:ptCount val="15"/>
                <c:pt idx="0">
                  <c:v>4818637</c:v>
                </c:pt>
                <c:pt idx="1">
                  <c:v>3986700</c:v>
                </c:pt>
                <c:pt idx="2">
                  <c:v>4346734</c:v>
                </c:pt>
                <c:pt idx="3">
                  <c:v>10864309</c:v>
                </c:pt>
                <c:pt idx="4">
                  <c:v>16593886</c:v>
                </c:pt>
                <c:pt idx="5">
                  <c:v>21132771</c:v>
                </c:pt>
                <c:pt idx="6">
                  <c:v>22878535</c:v>
                </c:pt>
                <c:pt idx="7">
                  <c:v>39837771</c:v>
                </c:pt>
                <c:pt idx="8">
                  <c:v>31518663</c:v>
                </c:pt>
                <c:pt idx="9">
                  <c:v>38195031</c:v>
                </c:pt>
                <c:pt idx="10">
                  <c:v>38988516</c:v>
                </c:pt>
                <c:pt idx="11">
                  <c:v>38005085</c:v>
                </c:pt>
                <c:pt idx="12">
                  <c:v>32235861</c:v>
                </c:pt>
                <c:pt idx="13">
                  <c:v>34719533</c:v>
                </c:pt>
                <c:pt idx="14">
                  <c:v>25976430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D5B-4C81-B78C-2FE24973C720}"/>
            </c:ext>
          </c:extLst>
        </c:ser>
        <c:ser>
          <c:idx val="3"/>
          <c:order val="3"/>
          <c:tx>
            <c:strRef>
              <c:f>'Export SA'!$E$3:$E$4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SA'!$E$5:$E$19</c:f>
              <c:numCache>
                <c:formatCode>_-* #,##0\ _€_-;\-* #,##0\ _€_-;_-* "-"??\ _€_-;_-@_-</c:formatCode>
                <c:ptCount val="15"/>
                <c:pt idx="0">
                  <c:v>2613981</c:v>
                </c:pt>
                <c:pt idx="1">
                  <c:v>2829487</c:v>
                </c:pt>
                <c:pt idx="2">
                  <c:v>4710165</c:v>
                </c:pt>
                <c:pt idx="3">
                  <c:v>5465389</c:v>
                </c:pt>
                <c:pt idx="4">
                  <c:v>7006303</c:v>
                </c:pt>
                <c:pt idx="5">
                  <c:v>9840391</c:v>
                </c:pt>
                <c:pt idx="6">
                  <c:v>11283436</c:v>
                </c:pt>
                <c:pt idx="7">
                  <c:v>17343094</c:v>
                </c:pt>
                <c:pt idx="8">
                  <c:v>17223688</c:v>
                </c:pt>
                <c:pt idx="9">
                  <c:v>16456746</c:v>
                </c:pt>
                <c:pt idx="10">
                  <c:v>13932256</c:v>
                </c:pt>
                <c:pt idx="11">
                  <c:v>12877913</c:v>
                </c:pt>
                <c:pt idx="12">
                  <c:v>23697177</c:v>
                </c:pt>
                <c:pt idx="13">
                  <c:v>32467985</c:v>
                </c:pt>
                <c:pt idx="14">
                  <c:v>24457063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D5B-4C81-B78C-2FE24973C720}"/>
            </c:ext>
          </c:extLst>
        </c:ser>
        <c:ser>
          <c:idx val="4"/>
          <c:order val="4"/>
          <c:tx>
            <c:strRef>
              <c:f>'Export SA'!$F$3:$F$4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SA'!$F$5:$F$19</c:f>
              <c:numCache>
                <c:formatCode>_-* #,##0\ _€_-;\-* #,##0\ _€_-;_-* "-"??\ _€_-;_-@_-</c:formatCode>
                <c:ptCount val="15"/>
                <c:pt idx="0">
                  <c:v>4587065</c:v>
                </c:pt>
                <c:pt idx="1">
                  <c:v>5328724</c:v>
                </c:pt>
                <c:pt idx="2">
                  <c:v>5434985</c:v>
                </c:pt>
                <c:pt idx="3">
                  <c:v>6147584</c:v>
                </c:pt>
                <c:pt idx="4">
                  <c:v>5234929</c:v>
                </c:pt>
                <c:pt idx="5">
                  <c:v>5367155</c:v>
                </c:pt>
                <c:pt idx="6">
                  <c:v>12886077</c:v>
                </c:pt>
                <c:pt idx="7">
                  <c:v>7126926</c:v>
                </c:pt>
                <c:pt idx="8">
                  <c:v>8474075</c:v>
                </c:pt>
                <c:pt idx="9">
                  <c:v>9668567</c:v>
                </c:pt>
                <c:pt idx="10">
                  <c:v>9061171</c:v>
                </c:pt>
                <c:pt idx="11">
                  <c:v>10452793</c:v>
                </c:pt>
                <c:pt idx="12">
                  <c:v>12676078</c:v>
                </c:pt>
                <c:pt idx="13">
                  <c:v>36999815</c:v>
                </c:pt>
                <c:pt idx="14">
                  <c:v>24453234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D5B-4C81-B78C-2FE24973C720}"/>
            </c:ext>
          </c:extLst>
        </c:ser>
        <c:ser>
          <c:idx val="5"/>
          <c:order val="5"/>
          <c:tx>
            <c:strRef>
              <c:f>'Export SA'!$G$3:$G$4</c:f>
              <c:strCache>
                <c:ptCount val="1"/>
                <c:pt idx="0">
                  <c:v>Russian Federation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SA'!$G$5:$G$19</c:f>
              <c:numCache>
                <c:formatCode>_-* #,##0\ _€_-;\-* #,##0\ _€_-;_-* "-"??\ _€_-;_-@_-</c:formatCode>
                <c:ptCount val="15"/>
                <c:pt idx="0">
                  <c:v>3533638</c:v>
                </c:pt>
                <c:pt idx="1">
                  <c:v>148711</c:v>
                </c:pt>
                <c:pt idx="2">
                  <c:v>276786</c:v>
                </c:pt>
                <c:pt idx="3">
                  <c:v>343696</c:v>
                </c:pt>
                <c:pt idx="4">
                  <c:v>585143</c:v>
                </c:pt>
                <c:pt idx="5">
                  <c:v>849967</c:v>
                </c:pt>
                <c:pt idx="6">
                  <c:v>1688592</c:v>
                </c:pt>
                <c:pt idx="7">
                  <c:v>2731099</c:v>
                </c:pt>
                <c:pt idx="8">
                  <c:v>18555460</c:v>
                </c:pt>
                <c:pt idx="9">
                  <c:v>7370607</c:v>
                </c:pt>
                <c:pt idx="10">
                  <c:v>7463634</c:v>
                </c:pt>
                <c:pt idx="11">
                  <c:v>9479480</c:v>
                </c:pt>
                <c:pt idx="12">
                  <c:v>30193462</c:v>
                </c:pt>
                <c:pt idx="13">
                  <c:v>36826143</c:v>
                </c:pt>
                <c:pt idx="14">
                  <c:v>27865049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D5B-4C81-B78C-2FE24973C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0352"/>
        <c:axId val="118101888"/>
      </c:lineChart>
      <c:catAx>
        <c:axId val="11810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101888"/>
        <c:crosses val="autoZero"/>
        <c:auto val="1"/>
        <c:lblAlgn val="ctr"/>
        <c:lblOffset val="100"/>
        <c:noMultiLvlLbl val="0"/>
      </c:catAx>
      <c:valAx>
        <c:axId val="11810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100352"/>
        <c:crosses val="autoZero"/>
        <c:crossBetween val="between"/>
        <c:majorUnit val="4000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en-US" sz="1300">
                <a:latin typeface="Source Sans Pro" panose="020B0503030403020204" pitchFamily="34" charset="0"/>
              </a:rPr>
              <a:t>Imported wine consumed</a:t>
            </a:r>
            <a:r>
              <a:rPr lang="en-US" sz="1300" baseline="0">
                <a:latin typeface="Source Sans Pro" panose="020B0503030403020204" pitchFamily="34" charset="0"/>
              </a:rPr>
              <a:t> </a:t>
            </a:r>
            <a:r>
              <a:rPr lang="en-US" sz="1300">
                <a:latin typeface="Source Sans Pro" panose="020B0503030403020204" pitchFamily="34" charset="0"/>
              </a:rPr>
              <a:t>in Germany in 2013 (56% of the market)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026946857799727"/>
          <c:y val="0.2796584281131525"/>
          <c:w val="0.71904343583804264"/>
          <c:h val="0.65225721784776913"/>
        </c:manualLayout>
      </c:layout>
      <c:pieChart>
        <c:varyColors val="1"/>
        <c:ser>
          <c:idx val="0"/>
          <c:order val="0"/>
          <c:tx>
            <c:strRef>
              <c:f>'German Consumption'!$C$4</c:f>
              <c:strCache>
                <c:ptCount val="1"/>
                <c:pt idx="0">
                  <c:v>Imported wine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72-4980-ADDB-D258C245F4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72-4980-ADDB-D258C245F4F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72-4980-ADDB-D258C245F4FB}"/>
              </c:ext>
            </c:extLst>
          </c:dPt>
          <c:dLbls>
            <c:dLbl>
              <c:idx val="0"/>
              <c:layout>
                <c:manualLayout>
                  <c:x val="0.18402702177521491"/>
                  <c:y val="0.141163969087197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72-4980-ADDB-D258C245F4FB}"/>
                </c:ext>
              </c:extLst>
            </c:dLbl>
            <c:dLbl>
              <c:idx val="1"/>
              <c:layout>
                <c:manualLayout>
                  <c:x val="-0.22942756071237105"/>
                  <c:y val="-8.90511081948089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72-4980-ADDB-D258C245F4FB}"/>
                </c:ext>
              </c:extLst>
            </c:dLbl>
            <c:dLbl>
              <c:idx val="2"/>
              <c:layout>
                <c:manualLayout>
                  <c:x val="-3.1755268231952516E-2"/>
                  <c:y val="2.51957567804024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72-4980-ADDB-D258C245F4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'German Consumption'!$A$5:$A$7</c:f>
              <c:strCache>
                <c:ptCount val="3"/>
                <c:pt idx="0">
                  <c:v>white wine</c:v>
                </c:pt>
                <c:pt idx="1">
                  <c:v>red wine</c:v>
                </c:pt>
                <c:pt idx="2">
                  <c:v>rosé wine</c:v>
                </c:pt>
              </c:strCache>
            </c:strRef>
          </c:cat>
          <c:val>
            <c:numRef>
              <c:f>'German Consumption'!$C$5:$C$7</c:f>
              <c:numCache>
                <c:formatCode>0%</c:formatCode>
                <c:ptCount val="3"/>
                <c:pt idx="0">
                  <c:v>0.31</c:v>
                </c:pt>
                <c:pt idx="1">
                  <c:v>0.6</c:v>
                </c:pt>
                <c:pt idx="2">
                  <c:v>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472-4980-ADDB-D258C245F4F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Wine Study_Calculations_Update 2017.xlsx]World Export!Tableau croisé dynamique8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latin typeface="Source Sans Pro" panose="020B0503030403020204" pitchFamily="34" charset="0"/>
              </a:rPr>
              <a:t>World Fresh Grapes Exports</a:t>
            </a:r>
          </a:p>
        </c:rich>
      </c:tx>
      <c:layout>
        <c:manualLayout>
          <c:xMode val="edge"/>
          <c:yMode val="edge"/>
          <c:x val="0.39604743083003946"/>
          <c:y val="5.8110917953437639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ln w="28575" cap="rnd">
            <a:solidFill>
              <a:schemeClr val="accent2">
                <a:lumMod val="60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'World Export'!$B$1:$B$2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Export'!$B$3:$B$17</c:f>
              <c:numCache>
                <c:formatCode>General</c:formatCode>
                <c:ptCount val="15"/>
                <c:pt idx="0">
                  <c:v>637599166</c:v>
                </c:pt>
                <c:pt idx="1">
                  <c:v>712733001</c:v>
                </c:pt>
                <c:pt idx="2">
                  <c:v>485591258</c:v>
                </c:pt>
                <c:pt idx="3">
                  <c:v>521291232</c:v>
                </c:pt>
                <c:pt idx="4">
                  <c:v>457617592</c:v>
                </c:pt>
                <c:pt idx="5">
                  <c:v>504139365</c:v>
                </c:pt>
                <c:pt idx="6">
                  <c:v>456340940</c:v>
                </c:pt>
                <c:pt idx="7">
                  <c:v>465558587</c:v>
                </c:pt>
                <c:pt idx="8">
                  <c:v>539654518</c:v>
                </c:pt>
                <c:pt idx="9">
                  <c:v>397958460</c:v>
                </c:pt>
                <c:pt idx="10">
                  <c:v>484590532</c:v>
                </c:pt>
                <c:pt idx="11">
                  <c:v>501794748</c:v>
                </c:pt>
                <c:pt idx="12">
                  <c:v>491368505</c:v>
                </c:pt>
                <c:pt idx="13">
                  <c:v>509965704</c:v>
                </c:pt>
                <c:pt idx="14">
                  <c:v>447466753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73-4F8D-BA9B-70FAE2A07FE5}"/>
            </c:ext>
          </c:extLst>
        </c:ser>
        <c:ser>
          <c:idx val="1"/>
          <c:order val="1"/>
          <c:tx>
            <c:strRef>
              <c:f>'World Export'!$C$1:$C$2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Export'!$C$3:$C$17</c:f>
              <c:numCache>
                <c:formatCode>General</c:formatCode>
                <c:ptCount val="15"/>
                <c:pt idx="0">
                  <c:v>186413416</c:v>
                </c:pt>
                <c:pt idx="1">
                  <c:v>180103991</c:v>
                </c:pt>
                <c:pt idx="2">
                  <c:v>207491061</c:v>
                </c:pt>
                <c:pt idx="3">
                  <c:v>198264399</c:v>
                </c:pt>
                <c:pt idx="4">
                  <c:v>237110452</c:v>
                </c:pt>
                <c:pt idx="5">
                  <c:v>229948128</c:v>
                </c:pt>
                <c:pt idx="6">
                  <c:v>284903248</c:v>
                </c:pt>
                <c:pt idx="7">
                  <c:v>286894614</c:v>
                </c:pt>
                <c:pt idx="8">
                  <c:v>261518776</c:v>
                </c:pt>
                <c:pt idx="9">
                  <c:v>270876773</c:v>
                </c:pt>
                <c:pt idx="10">
                  <c:v>259521006</c:v>
                </c:pt>
                <c:pt idx="11">
                  <c:v>253139906</c:v>
                </c:pt>
                <c:pt idx="12">
                  <c:v>267503473</c:v>
                </c:pt>
                <c:pt idx="13">
                  <c:v>283238512</c:v>
                </c:pt>
                <c:pt idx="14">
                  <c:v>298424427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73-4F8D-BA9B-70FAE2A07FE5}"/>
            </c:ext>
          </c:extLst>
        </c:ser>
        <c:ser>
          <c:idx val="2"/>
          <c:order val="2"/>
          <c:tx>
            <c:strRef>
              <c:f>'World Export'!$D$1:$D$2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Export'!$D$3:$D$17</c:f>
              <c:numCache>
                <c:formatCode>General</c:formatCode>
                <c:ptCount val="15"/>
                <c:pt idx="0">
                  <c:v>111143161</c:v>
                </c:pt>
                <c:pt idx="1">
                  <c:v>103670430</c:v>
                </c:pt>
                <c:pt idx="2">
                  <c:v>122427962</c:v>
                </c:pt>
                <c:pt idx="3">
                  <c:v>128884967</c:v>
                </c:pt>
                <c:pt idx="4">
                  <c:v>103625784</c:v>
                </c:pt>
                <c:pt idx="5">
                  <c:v>113825560</c:v>
                </c:pt>
                <c:pt idx="6">
                  <c:v>126282456</c:v>
                </c:pt>
                <c:pt idx="7">
                  <c:v>110917666</c:v>
                </c:pt>
                <c:pt idx="8">
                  <c:v>137946929</c:v>
                </c:pt>
                <c:pt idx="9">
                  <c:v>120882375</c:v>
                </c:pt>
                <c:pt idx="10">
                  <c:v>126786264</c:v>
                </c:pt>
                <c:pt idx="11">
                  <c:v>138418808</c:v>
                </c:pt>
                <c:pt idx="12">
                  <c:v>128075613</c:v>
                </c:pt>
                <c:pt idx="13">
                  <c:v>140438701</c:v>
                </c:pt>
                <c:pt idx="14">
                  <c:v>145310936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E73-4F8D-BA9B-70FAE2A07FE5}"/>
            </c:ext>
          </c:extLst>
        </c:ser>
        <c:ser>
          <c:idx val="3"/>
          <c:order val="3"/>
          <c:tx>
            <c:strRef>
              <c:f>'World Export'!$E$1:$E$2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Export'!$E$3:$E$17</c:f>
              <c:numCache>
                <c:formatCode>General</c:formatCode>
                <c:ptCount val="15"/>
                <c:pt idx="1">
                  <c:v>443477002</c:v>
                </c:pt>
                <c:pt idx="2">
                  <c:v>520030563</c:v>
                </c:pt>
                <c:pt idx="3">
                  <c:v>705159969</c:v>
                </c:pt>
                <c:pt idx="4">
                  <c:v>693301824</c:v>
                </c:pt>
                <c:pt idx="5">
                  <c:v>734221307</c:v>
                </c:pt>
                <c:pt idx="6">
                  <c:v>818951189</c:v>
                </c:pt>
                <c:pt idx="7">
                  <c:v>763017169</c:v>
                </c:pt>
                <c:pt idx="8">
                  <c:v>833067052</c:v>
                </c:pt>
                <c:pt idx="9">
                  <c:v>846675914</c:v>
                </c:pt>
                <c:pt idx="10">
                  <c:v>779491829</c:v>
                </c:pt>
                <c:pt idx="11">
                  <c:v>853905982</c:v>
                </c:pt>
                <c:pt idx="12">
                  <c:v>812566317</c:v>
                </c:pt>
                <c:pt idx="13">
                  <c:v>856712966</c:v>
                </c:pt>
                <c:pt idx="14">
                  <c:v>731893605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E73-4F8D-BA9B-70FAE2A07FE5}"/>
            </c:ext>
          </c:extLst>
        </c:ser>
        <c:ser>
          <c:idx val="4"/>
          <c:order val="4"/>
          <c:tx>
            <c:strRef>
              <c:f>'World Export'!$F$1:$F$2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Export'!$F$3:$F$17</c:f>
              <c:numCache>
                <c:formatCode>General</c:formatCode>
                <c:ptCount val="15"/>
                <c:pt idx="0">
                  <c:v>401677302</c:v>
                </c:pt>
                <c:pt idx="1">
                  <c:v>389813488</c:v>
                </c:pt>
                <c:pt idx="2">
                  <c:v>434513502</c:v>
                </c:pt>
                <c:pt idx="3">
                  <c:v>441497961</c:v>
                </c:pt>
                <c:pt idx="4">
                  <c:v>467871103</c:v>
                </c:pt>
                <c:pt idx="5">
                  <c:v>525431830</c:v>
                </c:pt>
                <c:pt idx="6">
                  <c:v>454707785</c:v>
                </c:pt>
                <c:pt idx="7">
                  <c:v>466777109</c:v>
                </c:pt>
                <c:pt idx="8">
                  <c:v>514457254</c:v>
                </c:pt>
                <c:pt idx="9">
                  <c:v>447528873</c:v>
                </c:pt>
                <c:pt idx="10">
                  <c:v>487090436</c:v>
                </c:pt>
                <c:pt idx="11">
                  <c:v>487542317</c:v>
                </c:pt>
                <c:pt idx="12">
                  <c:v>487540676</c:v>
                </c:pt>
                <c:pt idx="13">
                  <c:v>535571186</c:v>
                </c:pt>
                <c:pt idx="14">
                  <c:v>500484631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E73-4F8D-BA9B-70FAE2A07FE5}"/>
            </c:ext>
          </c:extLst>
        </c:ser>
        <c:ser>
          <c:idx val="5"/>
          <c:order val="5"/>
          <c:tx>
            <c:strRef>
              <c:f>'World Export'!$G$1:$G$2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Export'!$G$3:$G$17</c:f>
              <c:numCache>
                <c:formatCode>General</c:formatCode>
                <c:ptCount val="15"/>
                <c:pt idx="0">
                  <c:v>752195</c:v>
                </c:pt>
                <c:pt idx="1">
                  <c:v>667292</c:v>
                </c:pt>
                <c:pt idx="2">
                  <c:v>5863022</c:v>
                </c:pt>
                <c:pt idx="3">
                  <c:v>13432906</c:v>
                </c:pt>
                <c:pt idx="4">
                  <c:v>17800027</c:v>
                </c:pt>
                <c:pt idx="5">
                  <c:v>21256532</c:v>
                </c:pt>
                <c:pt idx="6">
                  <c:v>34293006</c:v>
                </c:pt>
                <c:pt idx="7">
                  <c:v>55789548</c:v>
                </c:pt>
                <c:pt idx="8">
                  <c:v>63302833</c:v>
                </c:pt>
                <c:pt idx="9">
                  <c:v>100105394</c:v>
                </c:pt>
                <c:pt idx="10">
                  <c:v>89358985</c:v>
                </c:pt>
                <c:pt idx="11">
                  <c:v>106477236</c:v>
                </c:pt>
                <c:pt idx="12">
                  <c:v>121658976</c:v>
                </c:pt>
                <c:pt idx="13">
                  <c:v>105151812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E73-4F8D-BA9B-70FAE2A07FE5}"/>
            </c:ext>
          </c:extLst>
        </c:ser>
        <c:ser>
          <c:idx val="6"/>
          <c:order val="6"/>
          <c:tx>
            <c:strRef>
              <c:f>'World Export'!$H$1:$H$2</c:f>
              <c:strCache>
                <c:ptCount val="1"/>
                <c:pt idx="0">
                  <c:v>Peru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Export'!$H$3:$H$17</c:f>
              <c:numCache>
                <c:formatCode>General</c:formatCode>
                <c:ptCount val="15"/>
                <c:pt idx="0">
                  <c:v>2984515</c:v>
                </c:pt>
                <c:pt idx="1">
                  <c:v>6521796</c:v>
                </c:pt>
                <c:pt idx="2">
                  <c:v>11676674</c:v>
                </c:pt>
                <c:pt idx="3">
                  <c:v>12747560</c:v>
                </c:pt>
                <c:pt idx="4">
                  <c:v>11096017</c:v>
                </c:pt>
                <c:pt idx="5">
                  <c:v>18977200</c:v>
                </c:pt>
                <c:pt idx="6">
                  <c:v>27879487</c:v>
                </c:pt>
                <c:pt idx="7">
                  <c:v>26095424</c:v>
                </c:pt>
                <c:pt idx="8">
                  <c:v>43883453</c:v>
                </c:pt>
                <c:pt idx="9">
                  <c:v>60523538</c:v>
                </c:pt>
                <c:pt idx="10">
                  <c:v>76741248</c:v>
                </c:pt>
                <c:pt idx="11">
                  <c:v>119815164</c:v>
                </c:pt>
                <c:pt idx="12">
                  <c:v>148695802</c:v>
                </c:pt>
                <c:pt idx="13">
                  <c:v>176047591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E73-4F8D-BA9B-70FAE2A07FE5}"/>
            </c:ext>
          </c:extLst>
        </c:ser>
        <c:ser>
          <c:idx val="7"/>
          <c:order val="7"/>
          <c:tx>
            <c:strRef>
              <c:f>'World Export'!$I$1:$I$2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Export'!$I$3:$I$17</c:f>
              <c:numCache>
                <c:formatCode>General</c:formatCode>
                <c:ptCount val="15"/>
                <c:pt idx="0">
                  <c:v>84838108</c:v>
                </c:pt>
                <c:pt idx="1">
                  <c:v>118709303</c:v>
                </c:pt>
                <c:pt idx="2">
                  <c:v>57606144</c:v>
                </c:pt>
                <c:pt idx="3">
                  <c:v>68870165</c:v>
                </c:pt>
                <c:pt idx="4">
                  <c:v>65616281</c:v>
                </c:pt>
                <c:pt idx="5">
                  <c:v>90831605</c:v>
                </c:pt>
                <c:pt idx="6">
                  <c:v>88731515</c:v>
                </c:pt>
                <c:pt idx="7">
                  <c:v>69313590</c:v>
                </c:pt>
                <c:pt idx="8">
                  <c:v>83602678</c:v>
                </c:pt>
                <c:pt idx="9">
                  <c:v>94658616</c:v>
                </c:pt>
                <c:pt idx="10">
                  <c:v>81190863</c:v>
                </c:pt>
                <c:pt idx="11">
                  <c:v>79352235</c:v>
                </c:pt>
                <c:pt idx="12">
                  <c:v>67228570</c:v>
                </c:pt>
                <c:pt idx="13">
                  <c:v>93505131</c:v>
                </c:pt>
                <c:pt idx="14">
                  <c:v>88388362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E73-4F8D-BA9B-70FAE2A0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8592"/>
        <c:axId val="118320128"/>
      </c:lineChart>
      <c:catAx>
        <c:axId val="11831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320128"/>
        <c:crosses val="autoZero"/>
        <c:auto val="1"/>
        <c:lblAlgn val="ctr"/>
        <c:lblOffset val="100"/>
        <c:noMultiLvlLbl val="0"/>
      </c:catAx>
      <c:valAx>
        <c:axId val="1183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31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 Light" panose="020B0403030403020204" pitchFamily="34" charset="0"/>
                <a:ea typeface="Source Sans Pro Light" panose="020B0403030403020204" pitchFamily="34" charset="0"/>
                <a:cs typeface="+mn-cs"/>
              </a:defRPr>
            </a:pPr>
            <a:r>
              <a:rPr lang="fr-FR" b="1">
                <a:latin typeface="Source Sans Pro Light" panose="020B0403030403020204" pitchFamily="34" charset="0"/>
                <a:ea typeface="Source Sans Pro Light" panose="020B0403030403020204" pitchFamily="34" charset="0"/>
              </a:rPr>
              <a:t>German wine sales in volume (2013/2014)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25-4998-8F04-FA211D27AD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25-4998-8F04-FA211D27AD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825-4998-8F04-FA211D27AD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825-4998-8F04-FA211D27AD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825-4998-8F04-FA211D27AD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825-4998-8F04-FA211D27AD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825-4998-8F04-FA211D27AD5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825-4998-8F04-FA211D27AD5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825-4998-8F04-FA211D27AD5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825-4998-8F04-FA211D27AD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825-4998-8F04-FA211D27AD5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A825-4998-8F04-FA211D27AD5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825-4998-8F04-FA211D27AD5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825-4998-8F04-FA211D27AD5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825-4998-8F04-FA211D27AD5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825-4998-8F04-FA211D27AD5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825-4998-8F04-FA211D27AD5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825-4998-8F04-FA211D27AD5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825-4998-8F04-FA211D27AD5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A825-4998-8F04-FA211D27AD5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A825-4998-8F04-FA211D27AD5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A825-4998-8F04-FA211D27AD5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825-4998-8F04-FA211D27AD56}"/>
              </c:ext>
            </c:extLst>
          </c:dPt>
          <c:dLbls>
            <c:dLbl>
              <c:idx val="0"/>
              <c:layout>
                <c:manualLayout>
                  <c:x val="-2.5000000000000001E-2"/>
                  <c:y val="6.01851851851851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25-4998-8F04-FA211D27AD56}"/>
                </c:ext>
              </c:extLst>
            </c:dLbl>
            <c:dLbl>
              <c:idx val="3"/>
              <c:layout>
                <c:manualLayout>
                  <c:x val="0"/>
                  <c:y val="8.33333333333333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25-4998-8F04-FA211D27AD56}"/>
                </c:ext>
              </c:extLst>
            </c:dLbl>
            <c:dLbl>
              <c:idx val="4"/>
              <c:layout>
                <c:manualLayout>
                  <c:x val="0"/>
                  <c:y val="5.55555555555555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25-4998-8F04-FA211D27AD56}"/>
                </c:ext>
              </c:extLst>
            </c:dLbl>
            <c:dLbl>
              <c:idx val="5"/>
              <c:layout>
                <c:manualLayout>
                  <c:x val="0.16666677602799651"/>
                  <c:y val="3.70370370370370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9151312335958002"/>
                      <c:h val="0.168083989501312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825-4998-8F04-FA211D27AD56}"/>
                </c:ext>
              </c:extLst>
            </c:dLbl>
            <c:dLbl>
              <c:idx val="8"/>
              <c:layout>
                <c:manualLayout>
                  <c:x val="3.7333332026830028E-2"/>
                  <c:y val="-9.28228224277497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25-4998-8F04-FA211D27AD56}"/>
                </c:ext>
              </c:extLst>
            </c:dLbl>
            <c:dLbl>
              <c:idx val="9"/>
              <c:layout>
                <c:manualLayout>
                  <c:x val="3.1111110022358356E-2"/>
                  <c:y val="-1.39234233641622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25-4998-8F04-FA211D27AD56}"/>
                </c:ext>
              </c:extLst>
            </c:dLbl>
            <c:dLbl>
              <c:idx val="11"/>
              <c:layout>
                <c:manualLayout>
                  <c:x val="2.4888888017886683E-2"/>
                  <c:y val="-2.78468467283244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825-4998-8F04-FA211D27AD56}"/>
                </c:ext>
              </c:extLst>
            </c:dLbl>
            <c:dLbl>
              <c:idx val="16"/>
              <c:layout>
                <c:manualLayout>
                  <c:x val="5.2888887038009202E-2"/>
                  <c:y val="-4.64114112138740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1-A825-4998-8F04-FA211D27A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Source Sans Pro Light" panose="020B0403030403020204" pitchFamily="34" charset="0"/>
                    <a:ea typeface="Source Sans Pro Light" panose="020B0403030403020204" pitchFamily="34" charset="0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'German Consumption'!$A$34:$A$39</c:f>
              <c:strCache>
                <c:ptCount val="6"/>
                <c:pt idx="0">
                  <c:v>Supermarket</c:v>
                </c:pt>
                <c:pt idx="1">
                  <c:v>Discount</c:v>
                </c:pt>
                <c:pt idx="2">
                  <c:v>Winery/cooperative</c:v>
                </c:pt>
                <c:pt idx="3">
                  <c:v>Wine store</c:v>
                </c:pt>
                <c:pt idx="4">
                  <c:v>Abroad</c:v>
                </c:pt>
                <c:pt idx="5">
                  <c:v>Mail order/internet</c:v>
                </c:pt>
              </c:strCache>
            </c:strRef>
          </c:cat>
          <c:val>
            <c:numRef>
              <c:f>'German Consumption'!$C$34:$C$39</c:f>
              <c:numCache>
                <c:formatCode>0%</c:formatCode>
                <c:ptCount val="6"/>
                <c:pt idx="0">
                  <c:v>0.33</c:v>
                </c:pt>
                <c:pt idx="1">
                  <c:v>0.32</c:v>
                </c:pt>
                <c:pt idx="2">
                  <c:v>0.2</c:v>
                </c:pt>
                <c:pt idx="3">
                  <c:v>0.1</c:v>
                </c:pt>
                <c:pt idx="4">
                  <c:v>0.03</c:v>
                </c:pt>
                <c:pt idx="5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A825-4998-8F04-FA211D27A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 Light" panose="020B0403030403020204" pitchFamily="34" charset="0"/>
                <a:ea typeface="Source Sans Pro Light" panose="020B0403030403020204" pitchFamily="34" charset="0"/>
                <a:cs typeface="+mn-cs"/>
              </a:defRPr>
            </a:pPr>
            <a:r>
              <a:rPr lang="fr-FR" b="1">
                <a:latin typeface="Source Sans Pro Light" panose="020B0403030403020204" pitchFamily="34" charset="0"/>
                <a:ea typeface="Source Sans Pro Light" panose="020B0403030403020204" pitchFamily="34" charset="0"/>
              </a:rPr>
              <a:t>Wine sales in value (%)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'German Consumption'!$D$32:$D$33</c:f>
              <c:strCache>
                <c:ptCount val="1"/>
                <c:pt idx="0">
                  <c:v>value 2006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'German Consumption'!$A$34:$A$39</c:f>
              <c:strCache>
                <c:ptCount val="6"/>
                <c:pt idx="0">
                  <c:v>Supermarket</c:v>
                </c:pt>
                <c:pt idx="1">
                  <c:v>Discount</c:v>
                </c:pt>
                <c:pt idx="2">
                  <c:v>Winery/cooperative</c:v>
                </c:pt>
                <c:pt idx="3">
                  <c:v>Wine store</c:v>
                </c:pt>
                <c:pt idx="4">
                  <c:v>Abroad</c:v>
                </c:pt>
                <c:pt idx="5">
                  <c:v>Mail order/internet</c:v>
                </c:pt>
              </c:strCache>
            </c:strRef>
          </c:cat>
          <c:val>
            <c:numRef>
              <c:f>'German Consumption'!$D$34:$D$39</c:f>
              <c:numCache>
                <c:formatCode>0%</c:formatCode>
                <c:ptCount val="6"/>
                <c:pt idx="0">
                  <c:v>0.21</c:v>
                </c:pt>
                <c:pt idx="1">
                  <c:v>0.22</c:v>
                </c:pt>
                <c:pt idx="2">
                  <c:v>0.24</c:v>
                </c:pt>
                <c:pt idx="3">
                  <c:v>0.27</c:v>
                </c:pt>
                <c:pt idx="4">
                  <c:v>0.05</c:v>
                </c:pt>
                <c:pt idx="5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28-48D6-9C99-D71487594841}"/>
            </c:ext>
          </c:extLst>
        </c:ser>
        <c:ser>
          <c:idx val="1"/>
          <c:order val="1"/>
          <c:tx>
            <c:strRef>
              <c:f>'German Consumption'!$E$32:$E$33</c:f>
              <c:strCache>
                <c:ptCount val="1"/>
                <c:pt idx="0">
                  <c:v>value 2013/2014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'German Consumption'!$A$34:$A$39</c:f>
              <c:strCache>
                <c:ptCount val="6"/>
                <c:pt idx="0">
                  <c:v>Supermarket</c:v>
                </c:pt>
                <c:pt idx="1">
                  <c:v>Discount</c:v>
                </c:pt>
                <c:pt idx="2">
                  <c:v>Winery/cooperative</c:v>
                </c:pt>
                <c:pt idx="3">
                  <c:v>Wine store</c:v>
                </c:pt>
                <c:pt idx="4">
                  <c:v>Abroad</c:v>
                </c:pt>
                <c:pt idx="5">
                  <c:v>Mail order/internet</c:v>
                </c:pt>
              </c:strCache>
            </c:strRef>
          </c:cat>
          <c:val>
            <c:numRef>
              <c:f>'German Consumption'!$E$34:$E$39</c:f>
              <c:numCache>
                <c:formatCode>0%</c:formatCode>
                <c:ptCount val="6"/>
                <c:pt idx="0">
                  <c:v>0.31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0.05</c:v>
                </c:pt>
                <c:pt idx="5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28-48D6-9C99-D7148759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27904"/>
        <c:axId val="108441984"/>
      </c:barChart>
      <c:catAx>
        <c:axId val="10842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 Light" panose="020B0403030403020204" pitchFamily="34" charset="0"/>
                <a:ea typeface="Source Sans Pro Light" panose="020B0403030403020204" pitchFamily="34" charset="0"/>
                <a:cs typeface="+mn-cs"/>
              </a:defRPr>
            </a:pPr>
            <a:endParaRPr lang="de-DE"/>
          </a:p>
        </c:txPr>
        <c:crossAx val="108441984"/>
        <c:crosses val="autoZero"/>
        <c:auto val="1"/>
        <c:lblAlgn val="ctr"/>
        <c:lblOffset val="100"/>
        <c:noMultiLvlLbl val="0"/>
      </c:catAx>
      <c:valAx>
        <c:axId val="10844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42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400" b="0" baseline="0"/>
              <a:t>Value Chain of imported wine into Germany</a:t>
            </a:r>
            <a:br>
              <a:rPr lang="fr-FR" sz="1400" b="0" baseline="0"/>
            </a:br>
            <a:r>
              <a:rPr lang="fr-FR" sz="1100" b="0" i="1" baseline="0"/>
              <a:t>(from Consumer to CIF import prices)</a:t>
            </a:r>
            <a:endParaRPr lang="fr-FR" sz="1100" b="0" i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'German Value Chain'!$A$6</c:f>
              <c:strCache>
                <c:ptCount val="1"/>
                <c:pt idx="0">
                  <c:v>Consumer Price - Off-trade (DEStatis &amp; ad-hoc survey)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('German Value Chain'!$G$4:$O$4,'German Value Chain'!$Q$4)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'German Value Chain'!$B$4:$Q$4</c15:sqref>
                  </c15:fullRef>
                </c:ext>
              </c:extLst>
            </c:numRef>
          </c:cat>
          <c:val>
            <c:numRef>
              <c:f>('German Value Chain'!$G$6:$O$6,'German Value Chain'!$Q$6)</c:f>
              <c:numCache>
                <c:formatCode>0.00</c:formatCode>
                <c:ptCount val="10"/>
                <c:pt idx="0">
                  <c:v>4.2749163879598662</c:v>
                </c:pt>
                <c:pt idx="1">
                  <c:v>4.237122431681243</c:v>
                </c:pt>
                <c:pt idx="2">
                  <c:v>4.2379574566518574</c:v>
                </c:pt>
                <c:pt idx="3">
                  <c:v>4.2789116369205766</c:v>
                </c:pt>
                <c:pt idx="4">
                  <c:v>4.3506844955822901</c:v>
                </c:pt>
                <c:pt idx="5">
                  <c:v>4.3498457342432966</c:v>
                </c:pt>
                <c:pt idx="6">
                  <c:v>4.3480247690320883</c:v>
                </c:pt>
                <c:pt idx="7">
                  <c:v>4.3653110957228947</c:v>
                </c:pt>
                <c:pt idx="8">
                  <c:v>4.3713151963613912</c:v>
                </c:pt>
                <c:pt idx="9">
                  <c:v>4.3984359822767969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'German Value Chain'!$B$6:$Q$6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3C-4D18-A108-202DDE93694C}"/>
            </c:ext>
          </c:extLst>
        </c:ser>
        <c:ser>
          <c:idx val="5"/>
          <c:order val="1"/>
          <c:tx>
            <c:strRef>
              <c:f>'German Value Chain'!$A$7</c:f>
              <c:strCache>
                <c:ptCount val="1"/>
                <c:pt idx="0">
                  <c:v>Consumer Price - Discounters (DEStatis &amp; ad-hoc survey)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('German Value Chain'!$G$4:$O$4,'German Value Chain'!$Q$4)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'German Value Chain'!$B$4:$Q$4</c15:sqref>
                  </c15:fullRef>
                </c:ext>
              </c:extLst>
            </c:numRef>
          </c:cat>
          <c:val>
            <c:numRef>
              <c:f>('German Value Chain'!$G$7:$O$7,'German Value Chain'!$Q$7)</c:f>
              <c:numCache>
                <c:formatCode>0.00</c:formatCode>
                <c:ptCount val="10"/>
                <c:pt idx="0">
                  <c:v>2.7204013377926417</c:v>
                </c:pt>
                <c:pt idx="1">
                  <c:v>2.6963506383426092</c:v>
                </c:pt>
                <c:pt idx="2">
                  <c:v>2.6968820178693633</c:v>
                </c:pt>
                <c:pt idx="3">
                  <c:v>2.7229437689494573</c:v>
                </c:pt>
                <c:pt idx="4">
                  <c:v>2.7686174062796383</c:v>
                </c:pt>
                <c:pt idx="5">
                  <c:v>2.7680836490639154</c:v>
                </c:pt>
                <c:pt idx="6">
                  <c:v>2.7669248530204191</c:v>
                </c:pt>
                <c:pt idx="7">
                  <c:v>2.777925242732751</c:v>
                </c:pt>
                <c:pt idx="8">
                  <c:v>2.7817460340481577</c:v>
                </c:pt>
                <c:pt idx="9" formatCode="0.0000">
                  <c:v>2.7990047159943248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'German Value Chain'!$B$7:$Q$7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3C-4D18-A108-202DDE93694C}"/>
            </c:ext>
          </c:extLst>
        </c:ser>
        <c:ser>
          <c:idx val="3"/>
          <c:order val="2"/>
          <c:tx>
            <c:strRef>
              <c:f>'German Value Chain'!$A$8</c:f>
              <c:strCache>
                <c:ptCount val="1"/>
                <c:pt idx="0">
                  <c:v>Average CIF Import Price (ComTrade)</c:v>
                </c:pt>
              </c:strCache>
              <c:extLst xmlns:c16r2="http://schemas.microsoft.com/office/drawing/2015/06/chart" xmlns:c15="http://schemas.microsoft.com/office/drawing/2012/chart"/>
            </c:strRef>
          </c:tx>
          <c:spPr>
            <a:ln w="19050" cap="rnd" cmpd="sng" algn="ctr">
              <a:solidFill>
                <a:schemeClr val="accent4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('German Value Chain'!$G$4:$O$4,'German Value Chain'!$Q$4)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'German Value Chain'!$B$4:$Q$4</c15:sqref>
                  </c15:fullRef>
                </c:ext>
              </c:extLst>
            </c:numRef>
          </c:cat>
          <c:val>
            <c:numRef>
              <c:f>('German Value Chain'!$G$8:$O$8,'German Value Chain'!$Q$8)</c:f>
              <c:numCache>
                <c:formatCode>0.00</c:formatCode>
                <c:ptCount val="10"/>
                <c:pt idx="0">
                  <c:v>1.6578343351467908</c:v>
                </c:pt>
                <c:pt idx="1">
                  <c:v>1.6366875520297703</c:v>
                </c:pt>
                <c:pt idx="2">
                  <c:v>1.5402861975672901</c:v>
                </c:pt>
                <c:pt idx="3">
                  <c:v>1.6046837374777192</c:v>
                </c:pt>
                <c:pt idx="4">
                  <c:v>1.5146312245787685</c:v>
                </c:pt>
                <c:pt idx="5">
                  <c:v>1.5183895954591642</c:v>
                </c:pt>
                <c:pt idx="6">
                  <c:v>1.5100774911014476</c:v>
                </c:pt>
                <c:pt idx="7">
                  <c:v>1.6113906151342237</c:v>
                </c:pt>
                <c:pt idx="8">
                  <c:v>1.7148063632432278</c:v>
                </c:pt>
                <c:pt idx="9" formatCode="#,##0.00">
                  <c:v>1.6328393166575477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'German Value Chain'!$B$8:$Q$8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3C-4D18-A108-202DDE93694C}"/>
            </c:ext>
          </c:extLst>
        </c:ser>
        <c:ser>
          <c:idx val="0"/>
          <c:order val="3"/>
          <c:tx>
            <c:strRef>
              <c:f>'German Value Chain'!$A$9</c:f>
              <c:strCache>
                <c:ptCount val="1"/>
                <c:pt idx="0">
                  <c:v>CIF Import Price from South Africa (ComTrade)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('German Value Chain'!$G$4:$O$4,'German Value Chain'!$Q$4)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'German Value Chain'!$B$4:$Q$4</c15:sqref>
                  </c15:fullRef>
                </c:ext>
              </c:extLst>
            </c:numRef>
          </c:cat>
          <c:val>
            <c:numRef>
              <c:f>('German Value Chain'!$G$9:$O$9,'German Value Chain'!$Q$9)</c:f>
              <c:numCache>
                <c:formatCode>0.00</c:formatCode>
                <c:ptCount val="10"/>
                <c:pt idx="0">
                  <c:v>1.8043986338391484</c:v>
                </c:pt>
                <c:pt idx="1">
                  <c:v>1.6622165005700869</c:v>
                </c:pt>
                <c:pt idx="2">
                  <c:v>1.2852545206578359</c:v>
                </c:pt>
                <c:pt idx="3">
                  <c:v>1.114437715788787</c:v>
                </c:pt>
                <c:pt idx="4">
                  <c:v>1.0874709993894069</c:v>
                </c:pt>
                <c:pt idx="5">
                  <c:v>1.1933950385616845</c:v>
                </c:pt>
                <c:pt idx="6">
                  <c:v>1.1256442498876373</c:v>
                </c:pt>
                <c:pt idx="7">
                  <c:v>1.1616733210190342</c:v>
                </c:pt>
                <c:pt idx="8">
                  <c:v>1.0446264649686783</c:v>
                </c:pt>
                <c:pt idx="9" formatCode="#,##0.00">
                  <c:v>1.0941058165620288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'German Value Chain'!$B$9:$Q$9</c15:sqref>
                  </c15:fullRef>
                </c:ext>
              </c:extLst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23C-4D18-A108-202DDE936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50016"/>
        <c:axId val="10855155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'German Value Chain'!$A$6</c15:sqref>
                        </c15:formulaRef>
                      </c:ext>
                    </c:extLst>
                    <c:strCache>
                      <c:ptCount val="1"/>
                      <c:pt idx="0">
                        <c:v>Consumer Price - Off-trade (DEStatis &amp; ad-hoc survey)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1">
                        <a:lumMod val="6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'German Value Chain'!$B$4:$Q$4</c15:sqref>
                        </c15:fullRef>
                        <c15:formulaRef>
                          <c15:sqref>('German Value Chain'!$G$4:$O$4,'German Value Chain'!$Q$4)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'German Value Chain'!$B$6:$Q$6</c15:sqref>
                        </c15:fullRef>
                        <c15:formulaRef>
                          <c15:sqref>('German Value Chain'!$G$6:$O$6,'German Value Chain'!$Q$6)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4.2749163879598662</c:v>
                      </c:pt>
                      <c:pt idx="1">
                        <c:v>4.237122431681243</c:v>
                      </c:pt>
                      <c:pt idx="2">
                        <c:v>4.2379574566518574</c:v>
                      </c:pt>
                      <c:pt idx="3">
                        <c:v>4.2789116369205766</c:v>
                      </c:pt>
                      <c:pt idx="4">
                        <c:v>4.3506844955822901</c:v>
                      </c:pt>
                      <c:pt idx="5">
                        <c:v>4.3498457342432966</c:v>
                      </c:pt>
                      <c:pt idx="6">
                        <c:v>4.3480247690320883</c:v>
                      </c:pt>
                      <c:pt idx="7">
                        <c:v>4.3653110957228947</c:v>
                      </c:pt>
                      <c:pt idx="8">
                        <c:v>4.3713151963613912</c:v>
                      </c:pt>
                      <c:pt idx="9">
                        <c:v>4.3984359822767969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323C-4D18-A108-202DDE93694C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'German Value Chain'!$A$11</c15:sqref>
                        </c15:formulaRef>
                      </c:ext>
                    </c:extLst>
                    <c:strCache>
                      <c:ptCount val="1"/>
                      <c:pt idx="0">
                        <c:v>FOB Export Price in South Africa - average (ComTrade)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bg2">
                        <a:lumMod val="7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'German Value Chain'!$B$4:$Q$4</c15:sqref>
                        </c15:fullRef>
                        <c15:formulaRef>
                          <c15:sqref>('German Value Chain'!$G$4:$O$4,'German Value Chain'!$Q$4)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'German Value Chain'!$B$11:$Q$11</c15:sqref>
                        </c15:fullRef>
                        <c15:formulaRef>
                          <c15:sqref>('German Value Chain'!$G$11:$O$11,'German Value Chain'!$Q$11)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23C-4D18-A108-202DDE93694C}"/>
                  </c:ext>
                </c:extLst>
              </c15:ser>
            </c15:filteredLineSeries>
            <c15:filteredLineSeries>
              <c15:ser>
                <c:idx val="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'German Value Chain'!$A$10</c15:sqref>
                        </c15:formulaRef>
                      </c:ext>
                    </c:extLst>
                    <c:strCache>
                      <c:ptCount val="1"/>
                      <c:pt idx="0">
                        <c:v>FOB Export Price in South Africa (ComTrade)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2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'German Value Chain'!$B$4:$Q$4</c15:sqref>
                        </c15:fullRef>
                        <c15:formulaRef>
                          <c15:sqref>('German Value Chain'!$G$4:$O$4,'German Value Chain'!$Q$4)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'German Value Chain'!$B$10:$Q$10</c15:sqref>
                        </c15:fullRef>
                        <c15:formulaRef>
                          <c15:sqref>('German Value Chain'!$G$10:$O$10,'German Value Chain'!$Q$10)</c15:sqref>
                        </c15:formulaRef>
                      </c:ext>
                    </c:extLst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23C-4D18-A108-202DDE93694C}"/>
                  </c:ext>
                </c:extLst>
              </c15:ser>
            </c15:filteredLineSeries>
          </c:ext>
        </c:extLst>
      </c:lineChart>
      <c:catAx>
        <c:axId val="10855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551552"/>
        <c:crosses val="autoZero"/>
        <c:auto val="1"/>
        <c:lblAlgn val="ctr"/>
        <c:lblOffset val="100"/>
        <c:noMultiLvlLbl val="0"/>
      </c:catAx>
      <c:valAx>
        <c:axId val="10855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0" i="1" u="none" strike="noStrike" baseline="0"/>
                  <a:t>€/kg real terms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55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Average Cost Breakdown for South African Wine </a:t>
            </a:r>
            <a:br>
              <a:rPr lang="fr-FR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</a:br>
            <a:r>
              <a:rPr lang="fr-FR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sold in German discounters (for 0.75L)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279441546722159"/>
          <c:y val="0.18791065514114352"/>
          <c:w val="0.59907019480953794"/>
          <c:h val="0.77147549788469549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'Costs Breakdown'!$A$5</c:f>
              <c:strCache>
                <c:ptCount val="1"/>
                <c:pt idx="0">
                  <c:v>Labour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'Costs Breakdown'!$C$5</c:f>
              <c:numCache>
                <c:formatCode>#,##0.00\ "€"</c:formatCode>
                <c:ptCount val="1"/>
                <c:pt idx="0">
                  <c:v>0.18532812793500003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48-441B-9DF0-EC3C86DF1259}"/>
            </c:ext>
          </c:extLst>
        </c:ser>
        <c:ser>
          <c:idx val="0"/>
          <c:order val="1"/>
          <c:tx>
            <c:strRef>
              <c:f>'Costs Breakdown'!$A$6</c:f>
              <c:strCache>
                <c:ptCount val="1"/>
                <c:pt idx="0">
                  <c:v>Farm &amp; Cellar</c:v>
                </c:pt>
              </c:strCache>
            </c:strRef>
          </c:tx>
          <c:spPr>
            <a:solidFill>
              <a:srgbClr val="92D050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48-441B-9DF0-EC3C86DF1259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48-441B-9DF0-EC3C86DF125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348-441B-9DF0-EC3C86DF125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348-441B-9DF0-EC3C86DF125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348-441B-9DF0-EC3C86DF12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'Costs Breakdown'!$C$6</c:f>
              <c:numCache>
                <c:formatCode>#,##0.00\ "€"</c:formatCode>
                <c:ptCount val="1"/>
                <c:pt idx="0">
                  <c:v>0.27799219190250002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348-441B-9DF0-EC3C86DF1259}"/>
            </c:ext>
          </c:extLst>
        </c:ser>
        <c:ser>
          <c:idx val="1"/>
          <c:order val="2"/>
          <c:tx>
            <c:strRef>
              <c:f>'Costs Breakdown'!$A$7</c:f>
              <c:strCache>
                <c:ptCount val="1"/>
                <c:pt idx="0">
                  <c:v>Export, Freight &amp; Import</c:v>
                </c:pt>
              </c:strCache>
            </c:strRef>
          </c:tx>
          <c:spPr>
            <a:solidFill>
              <a:schemeClr val="accent4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'Costs Breakdown'!$C$7</c:f>
              <c:numCache>
                <c:formatCode>#,##0.00\ "€"</c:formatCode>
                <c:ptCount val="1"/>
                <c:pt idx="0">
                  <c:v>0.80391469455449993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348-441B-9DF0-EC3C86DF1259}"/>
            </c:ext>
          </c:extLst>
        </c:ser>
        <c:ser>
          <c:idx val="2"/>
          <c:order val="3"/>
          <c:tx>
            <c:strRef>
              <c:f>'Costs Breakdown'!$A$8</c:f>
              <c:strCache>
                <c:ptCount val="1"/>
                <c:pt idx="0">
                  <c:v>Bottling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'Costs Breakdown'!$C$8</c:f>
              <c:numCache>
                <c:formatCode>#,##0.00\ "€"</c:formatCode>
                <c:ptCount val="1"/>
                <c:pt idx="0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348-441B-9DF0-EC3C86DF1259}"/>
            </c:ext>
          </c:extLst>
        </c:ser>
        <c:ser>
          <c:idx val="3"/>
          <c:order val="4"/>
          <c:tx>
            <c:strRef>
              <c:f>'Costs Breakdown'!$A$9</c:f>
              <c:strCache>
                <c:ptCount val="1"/>
                <c:pt idx="0">
                  <c:v>Retail</c:v>
                </c:pt>
              </c:strCache>
            </c:strRef>
          </c:tx>
          <c:spPr>
            <a:solidFill>
              <a:schemeClr val="accent5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'Costs Breakdown'!$C$9</c:f>
              <c:numCache>
                <c:formatCode>#,##0.00\ "€"</c:formatCode>
                <c:ptCount val="1"/>
                <c:pt idx="0">
                  <c:v>0.73276498560799974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348-441B-9DF0-EC3C86DF1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101498240"/>
        <c:axId val="101504128"/>
      </c:barChart>
      <c:catAx>
        <c:axId val="101498240"/>
        <c:scaling>
          <c:orientation val="minMax"/>
        </c:scaling>
        <c:delete val="1"/>
        <c:axPos val="b"/>
        <c:majorTickMark val="none"/>
        <c:minorTickMark val="none"/>
        <c:tickLblPos val="nextTo"/>
        <c:crossAx val="101504128"/>
        <c:crosses val="autoZero"/>
        <c:auto val="1"/>
        <c:lblAlgn val="ctr"/>
        <c:lblOffset val="100"/>
        <c:noMultiLvlLbl val="0"/>
      </c:catAx>
      <c:valAx>
        <c:axId val="10150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149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00472906814433"/>
          <c:y val="0.26057801458463875"/>
          <c:w val="0.21793007874015752"/>
          <c:h val="0.698635592901502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latin typeface="Source Sans Pro" panose="020B0503030403020204" pitchFamily="34" charset="0"/>
              </a:rPr>
              <a:t>German CIF</a:t>
            </a:r>
            <a:r>
              <a:rPr lang="fr-FR" baseline="0">
                <a:latin typeface="Source Sans Pro" panose="020B0503030403020204" pitchFamily="34" charset="0"/>
              </a:rPr>
              <a:t> Import Price of Wine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baseline="0">
                <a:latin typeface="Source Sans Pro" panose="020B0503030403020204" pitchFamily="34" charset="0"/>
              </a:rPr>
              <a:t>(inflation-adjusted)</a:t>
            </a:r>
            <a:endParaRPr lang="fr-FR"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DE Unit Value'!$B$24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Value'!$B$25:$B$38</c:f>
              <c:numCache>
                <c:formatCode>#,##0.00</c:formatCode>
                <c:ptCount val="14"/>
                <c:pt idx="0">
                  <c:v>1.4581769555472566</c:v>
                </c:pt>
                <c:pt idx="1">
                  <c:v>1.7534578393095388</c:v>
                </c:pt>
                <c:pt idx="2">
                  <c:v>1.5920784781058124</c:v>
                </c:pt>
                <c:pt idx="3">
                  <c:v>1.6933011229063946</c:v>
                </c:pt>
                <c:pt idx="4">
                  <c:v>1.5760445730429749</c:v>
                </c:pt>
                <c:pt idx="5">
                  <c:v>1.3922429922127584</c:v>
                </c:pt>
                <c:pt idx="6">
                  <c:v>1.2700461511902346</c:v>
                </c:pt>
                <c:pt idx="7">
                  <c:v>1.3009036227266493</c:v>
                </c:pt>
                <c:pt idx="8">
                  <c:v>1.3857401384548746</c:v>
                </c:pt>
                <c:pt idx="9">
                  <c:v>1.2989396580937336</c:v>
                </c:pt>
                <c:pt idx="10">
                  <c:v>1.286216724921355</c:v>
                </c:pt>
                <c:pt idx="11">
                  <c:v>1.2629127763092836</c:v>
                </c:pt>
                <c:pt idx="12">
                  <c:v>1.4891657286869129</c:v>
                </c:pt>
                <c:pt idx="13">
                  <c:v>1.6246639366796651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B3-4249-A574-EF7AD7387697}"/>
            </c:ext>
          </c:extLst>
        </c:ser>
        <c:ser>
          <c:idx val="1"/>
          <c:order val="1"/>
          <c:tx>
            <c:strRef>
              <c:f>'Import DE Unit Value'!$C$24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Value'!$C$25:$C$38</c:f>
              <c:numCache>
                <c:formatCode>#,##0.00</c:formatCode>
                <c:ptCount val="14"/>
                <c:pt idx="0">
                  <c:v>2.8576486498229983</c:v>
                </c:pt>
                <c:pt idx="1">
                  <c:v>2.8519007834190693</c:v>
                </c:pt>
                <c:pt idx="2">
                  <c:v>2.6432599588356118</c:v>
                </c:pt>
                <c:pt idx="3">
                  <c:v>2.5779524925560984</c:v>
                </c:pt>
                <c:pt idx="4">
                  <c:v>2.6239329933765037</c:v>
                </c:pt>
                <c:pt idx="5">
                  <c:v>2.6587026466606076</c:v>
                </c:pt>
                <c:pt idx="6">
                  <c:v>2.8741123548790699</c:v>
                </c:pt>
                <c:pt idx="7">
                  <c:v>2.7327819917947354</c:v>
                </c:pt>
                <c:pt idx="8">
                  <c:v>2.9662165102191054</c:v>
                </c:pt>
                <c:pt idx="9">
                  <c:v>2.7666714678476167</c:v>
                </c:pt>
                <c:pt idx="10">
                  <c:v>2.6425589979575101</c:v>
                </c:pt>
                <c:pt idx="11">
                  <c:v>2.7451175012182225</c:v>
                </c:pt>
                <c:pt idx="12">
                  <c:v>2.6544379441733557</c:v>
                </c:pt>
                <c:pt idx="13">
                  <c:v>2.7559829707431303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B3-4249-A574-EF7AD7387697}"/>
            </c:ext>
          </c:extLst>
        </c:ser>
        <c:ser>
          <c:idx val="2"/>
          <c:order val="2"/>
          <c:tx>
            <c:strRef>
              <c:f>'Import DE Unit Value'!$D$24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Value'!$D$25:$D$38</c:f>
              <c:numCache>
                <c:formatCode>#,##0.00</c:formatCode>
                <c:ptCount val="14"/>
                <c:pt idx="0">
                  <c:v>2.5683395058192069</c:v>
                </c:pt>
                <c:pt idx="1">
                  <c:v>2.2795030069269875</c:v>
                </c:pt>
                <c:pt idx="2">
                  <c:v>2.1900267853580431</c:v>
                </c:pt>
                <c:pt idx="3">
                  <c:v>1.6415109604955638</c:v>
                </c:pt>
                <c:pt idx="4">
                  <c:v>1.3060719515370331</c:v>
                </c:pt>
                <c:pt idx="5">
                  <c:v>1.5284919975467153</c:v>
                </c:pt>
                <c:pt idx="6">
                  <c:v>1.5884333264227513</c:v>
                </c:pt>
                <c:pt idx="7">
                  <c:v>1.3072203326927356</c:v>
                </c:pt>
                <c:pt idx="8">
                  <c:v>1.2513630494954346</c:v>
                </c:pt>
                <c:pt idx="9">
                  <c:v>1.2647680203498102</c:v>
                </c:pt>
                <c:pt idx="10">
                  <c:v>1.2162649524383138</c:v>
                </c:pt>
                <c:pt idx="11">
                  <c:v>1.1802967476871435</c:v>
                </c:pt>
                <c:pt idx="12">
                  <c:v>1.1721145670719537</c:v>
                </c:pt>
                <c:pt idx="13">
                  <c:v>1.365376806949095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B3-4249-A574-EF7AD7387697}"/>
            </c:ext>
          </c:extLst>
        </c:ser>
        <c:ser>
          <c:idx val="3"/>
          <c:order val="3"/>
          <c:tx>
            <c:strRef>
              <c:f>'Import DE Unit Value'!$E$24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Value'!$E$25:$E$38</c:f>
              <c:numCache>
                <c:formatCode>#,##0.00</c:formatCode>
                <c:ptCount val="14"/>
                <c:pt idx="0">
                  <c:v>2.8141050483091035</c:v>
                </c:pt>
                <c:pt idx="1">
                  <c:v>2.8332877421810272</c:v>
                </c:pt>
                <c:pt idx="2">
                  <c:v>2.5945941653706024</c:v>
                </c:pt>
                <c:pt idx="3">
                  <c:v>2.3085698139183517</c:v>
                </c:pt>
                <c:pt idx="4">
                  <c:v>2.1744525105014518</c:v>
                </c:pt>
                <c:pt idx="5">
                  <c:v>1.8043986338391484</c:v>
                </c:pt>
                <c:pt idx="6">
                  <c:v>1.6622165005700869</c:v>
                </c:pt>
                <c:pt idx="7">
                  <c:v>1.2852545206578359</c:v>
                </c:pt>
                <c:pt idx="8">
                  <c:v>1.114437715788787</c:v>
                </c:pt>
                <c:pt idx="9">
                  <c:v>1.0874709993894069</c:v>
                </c:pt>
                <c:pt idx="10">
                  <c:v>1.1933950385616845</c:v>
                </c:pt>
                <c:pt idx="11">
                  <c:v>1.1256442498876373</c:v>
                </c:pt>
                <c:pt idx="12">
                  <c:v>1.1616733210190342</c:v>
                </c:pt>
                <c:pt idx="13">
                  <c:v>1.0446264649686783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FB3-4249-A574-EF7AD7387697}"/>
            </c:ext>
          </c:extLst>
        </c:ser>
        <c:ser>
          <c:idx val="4"/>
          <c:order val="4"/>
          <c:tx>
            <c:strRef>
              <c:f>'Import DE Unit Value'!$F$24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Value'!$F$25:$F$38</c:f>
              <c:numCache>
                <c:formatCode>#,##0.00</c:formatCode>
                <c:ptCount val="14"/>
                <c:pt idx="0">
                  <c:v>4.0045870480604746</c:v>
                </c:pt>
                <c:pt idx="1">
                  <c:v>3.3922924743278964</c:v>
                </c:pt>
                <c:pt idx="2">
                  <c:v>2.6108604401051627</c:v>
                </c:pt>
                <c:pt idx="3">
                  <c:v>1.9753209557803977</c:v>
                </c:pt>
                <c:pt idx="4">
                  <c:v>1.5218766609439511</c:v>
                </c:pt>
                <c:pt idx="5">
                  <c:v>1.5461406252853491</c:v>
                </c:pt>
                <c:pt idx="6">
                  <c:v>1.6127428045532879</c:v>
                </c:pt>
                <c:pt idx="7">
                  <c:v>1.4735238816561256</c:v>
                </c:pt>
                <c:pt idx="8">
                  <c:v>1.3741848841267994</c:v>
                </c:pt>
                <c:pt idx="9">
                  <c:v>1.3606866529233934</c:v>
                </c:pt>
                <c:pt idx="10">
                  <c:v>1.6338418424128027</c:v>
                </c:pt>
                <c:pt idx="11">
                  <c:v>1.5858418557710914</c:v>
                </c:pt>
                <c:pt idx="12">
                  <c:v>1.7423015352339537</c:v>
                </c:pt>
                <c:pt idx="13">
                  <c:v>1.8477297209570622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FB3-4249-A574-EF7AD7387697}"/>
            </c:ext>
          </c:extLst>
        </c:ser>
        <c:ser>
          <c:idx val="9"/>
          <c:order val="5"/>
          <c:tx>
            <c:strRef>
              <c:f>'Import DE Unit Value'!$K$24</c:f>
              <c:strCache>
                <c:ptCount val="1"/>
                <c:pt idx="0">
                  <c:v>World</c:v>
                </c:pt>
              </c:strCache>
              <c:extLst xmlns:c16r2="http://schemas.microsoft.com/office/drawing/2015/06/chart" xmlns:c15="http://schemas.microsoft.com/office/drawing/2012/chart"/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'Import DE Unit Value'!$K$25:$K$38</c:f>
              <c:numCache>
                <c:formatCode>#,##0.00</c:formatCode>
                <c:ptCount val="14"/>
                <c:pt idx="0">
                  <c:v>1.9712273304390553</c:v>
                </c:pt>
                <c:pt idx="1">
                  <c:v>2.0648605373402735</c:v>
                </c:pt>
                <c:pt idx="2">
                  <c:v>1.8784861519447666</c:v>
                </c:pt>
                <c:pt idx="3">
                  <c:v>1.8165014236797292</c:v>
                </c:pt>
                <c:pt idx="4">
                  <c:v>1.6640716062614158</c:v>
                </c:pt>
                <c:pt idx="5">
                  <c:v>1.6578343351467908</c:v>
                </c:pt>
                <c:pt idx="6">
                  <c:v>1.6366875520297703</c:v>
                </c:pt>
                <c:pt idx="7">
                  <c:v>1.5402861975672901</c:v>
                </c:pt>
                <c:pt idx="8">
                  <c:v>1.6046837374777192</c:v>
                </c:pt>
                <c:pt idx="9">
                  <c:v>1.5146312245787685</c:v>
                </c:pt>
                <c:pt idx="10">
                  <c:v>1.5183895954591642</c:v>
                </c:pt>
                <c:pt idx="11">
                  <c:v>1.5100774911014476</c:v>
                </c:pt>
                <c:pt idx="12">
                  <c:v>1.6113906151342237</c:v>
                </c:pt>
                <c:pt idx="13">
                  <c:v>1.7148063632432278</c:v>
                </c:pt>
              </c:numCache>
              <c:extLst xmlns:c16r2="http://schemas.microsoft.com/office/drawing/2015/06/chart" xmlns:c15="http://schemas.microsoft.com/office/drawing/2012/chart"/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FB3-4249-A574-EF7AD7387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95616"/>
        <c:axId val="10889740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'Import DE Unit Value'!$G$24</c15:sqref>
                        </c15:formulaRef>
                      </c:ext>
                    </c:extLst>
                    <c:strCache>
                      <c:ptCount val="1"/>
                      <c:pt idx="0">
                        <c:v>Australia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'Import DE Unit Value'!$A$25:$A$38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'Import DE Unit Value'!$G$25:$G$38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3.6084515499108929</c:v>
                      </c:pt>
                      <c:pt idx="1">
                        <c:v>3.573299557159217</c:v>
                      </c:pt>
                      <c:pt idx="2">
                        <c:v>3.1946400889724962</c:v>
                      </c:pt>
                      <c:pt idx="3">
                        <c:v>2.3872036622459172</c:v>
                      </c:pt>
                      <c:pt idx="4">
                        <c:v>2.0929181835067192</c:v>
                      </c:pt>
                      <c:pt idx="5">
                        <c:v>1.9617378775857477</c:v>
                      </c:pt>
                      <c:pt idx="6">
                        <c:v>1.7624686199311246</c:v>
                      </c:pt>
                      <c:pt idx="7">
                        <c:v>1.4483837624106877</c:v>
                      </c:pt>
                      <c:pt idx="8">
                        <c:v>1.7150287661188486</c:v>
                      </c:pt>
                      <c:pt idx="9">
                        <c:v>1.4408363153708885</c:v>
                      </c:pt>
                      <c:pt idx="10">
                        <c:v>1.3649520681932992</c:v>
                      </c:pt>
                      <c:pt idx="11">
                        <c:v>1.3360601295879566</c:v>
                      </c:pt>
                      <c:pt idx="12">
                        <c:v>1.4726625064700505</c:v>
                      </c:pt>
                      <c:pt idx="13">
                        <c:v>1.4232560661203295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6FB3-4249-A574-EF7AD738769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Value'!$H$24</c15:sqref>
                        </c15:formulaRef>
                      </c:ext>
                    </c:extLst>
                    <c:strCache>
                      <c:ptCount val="1"/>
                      <c:pt idx="0">
                        <c:v>Chile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Value'!$A$25:$A$38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Value'!$H$25:$H$38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2.7175774207413266</c:v>
                      </c:pt>
                      <c:pt idx="1">
                        <c:v>2.0033854396242843</c:v>
                      </c:pt>
                      <c:pt idx="2">
                        <c:v>1.6106417011888647</c:v>
                      </c:pt>
                      <c:pt idx="3">
                        <c:v>1.2487707950244227</c:v>
                      </c:pt>
                      <c:pt idx="4">
                        <c:v>1.2305319678795965</c:v>
                      </c:pt>
                      <c:pt idx="5">
                        <c:v>1.50382312799531</c:v>
                      </c:pt>
                      <c:pt idx="6">
                        <c:v>1.4407193306479593</c:v>
                      </c:pt>
                      <c:pt idx="7">
                        <c:v>1.1792903019106378</c:v>
                      </c:pt>
                      <c:pt idx="8">
                        <c:v>1.1137780582438874</c:v>
                      </c:pt>
                      <c:pt idx="9">
                        <c:v>1.2186536816518532</c:v>
                      </c:pt>
                      <c:pt idx="10">
                        <c:v>1.2410675444768207</c:v>
                      </c:pt>
                      <c:pt idx="11">
                        <c:v>1.4197342915044853</c:v>
                      </c:pt>
                      <c:pt idx="12">
                        <c:v>1.5828449325657066</c:v>
                      </c:pt>
                      <c:pt idx="13">
                        <c:v>1.2270800517519311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FB3-4249-A574-EF7AD738769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Value'!$I$24</c15:sqref>
                        </c15:formulaRef>
                      </c:ext>
                    </c:extLst>
                    <c:strCache>
                      <c:ptCount val="1"/>
                      <c:pt idx="0">
                        <c:v>Argentina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Value'!$A$25:$A$38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Value'!$I$25:$I$38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2.5344043558516325</c:v>
                      </c:pt>
                      <c:pt idx="1">
                        <c:v>2.3140559137444168</c:v>
                      </c:pt>
                      <c:pt idx="2">
                        <c:v>2.1007700832628178</c:v>
                      </c:pt>
                      <c:pt idx="3">
                        <c:v>1.6241945873756143</c:v>
                      </c:pt>
                      <c:pt idx="4">
                        <c:v>1.4921047838737507</c:v>
                      </c:pt>
                      <c:pt idx="5">
                        <c:v>1.4064055095203252</c:v>
                      </c:pt>
                      <c:pt idx="6">
                        <c:v>1.6277368337735245</c:v>
                      </c:pt>
                      <c:pt idx="7">
                        <c:v>1.6195035957710036</c:v>
                      </c:pt>
                      <c:pt idx="8">
                        <c:v>1.6127992156076099</c:v>
                      </c:pt>
                      <c:pt idx="9">
                        <c:v>2.0243368162590949</c:v>
                      </c:pt>
                      <c:pt idx="10">
                        <c:v>2.0909982519222408</c:v>
                      </c:pt>
                      <c:pt idx="11">
                        <c:v>2.2125901851713548</c:v>
                      </c:pt>
                      <c:pt idx="12">
                        <c:v>2.2558164991665364</c:v>
                      </c:pt>
                      <c:pt idx="13">
                        <c:v>2.3662526147052763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FB3-4249-A574-EF7AD738769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Value'!$J$24</c15:sqref>
                        </c15:formulaRef>
                      </c:ext>
                    </c:extLst>
                    <c:strCache>
                      <c:ptCount val="1"/>
                      <c:pt idx="0">
                        <c:v>Portugal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Value'!$A$25:$A$38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Value'!$J$25:$J$38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2.5056266119558424</c:v>
                      </c:pt>
                      <c:pt idx="1">
                        <c:v>3.0173676861023799</c:v>
                      </c:pt>
                      <c:pt idx="2">
                        <c:v>2.4753249973456768</c:v>
                      </c:pt>
                      <c:pt idx="3">
                        <c:v>2.5499513097637263</c:v>
                      </c:pt>
                      <c:pt idx="4">
                        <c:v>1.6729714522006647</c:v>
                      </c:pt>
                      <c:pt idx="5">
                        <c:v>2.2311040617363411</c:v>
                      </c:pt>
                      <c:pt idx="6">
                        <c:v>2.1896613964465321</c:v>
                      </c:pt>
                      <c:pt idx="7">
                        <c:v>2.0969699666084209</c:v>
                      </c:pt>
                      <c:pt idx="8">
                        <c:v>2.1531915448899577</c:v>
                      </c:pt>
                      <c:pt idx="9">
                        <c:v>2.1445034224214994</c:v>
                      </c:pt>
                      <c:pt idx="10">
                        <c:v>1.9813973439199157</c:v>
                      </c:pt>
                      <c:pt idx="11">
                        <c:v>2.0412120731150392</c:v>
                      </c:pt>
                      <c:pt idx="12">
                        <c:v>2.0703391726367411</c:v>
                      </c:pt>
                      <c:pt idx="13">
                        <c:v>2.4080389627063639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FB3-4249-A574-EF7AD7387697}"/>
                  </c:ext>
                </c:extLst>
              </c15:ser>
            </c15:filteredLineSeries>
          </c:ext>
        </c:extLst>
      </c:lineChart>
      <c:catAx>
        <c:axId val="10889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897408"/>
        <c:crosses val="autoZero"/>
        <c:auto val="1"/>
        <c:lblAlgn val="ctr"/>
        <c:lblOffset val="100"/>
        <c:noMultiLvlLbl val="0"/>
      </c:catAx>
      <c:valAx>
        <c:axId val="10889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r>
                  <a:rPr lang="fr-FR">
                    <a:latin typeface="Source Sans Pro" panose="020B0503030403020204" pitchFamily="34" charset="0"/>
                  </a:rPr>
                  <a:t>Euro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89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South African FOB Ex</a:t>
            </a:r>
            <a:r>
              <a:rPr lang="fr-FR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port Prices of Wine by destination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(inflation-adjusted)</a:t>
            </a:r>
            <a:endParaRPr lang="fr-FR">
              <a:solidFill>
                <a:schemeClr val="tx1">
                  <a:lumMod val="85000"/>
                  <a:lumOff val="15000"/>
                </a:schemeClr>
              </a:solidFill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SA Unit Value'!$B$24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'Export SA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'Export SA Unit Value'!$B$25:$B$39</c:f>
              <c:numCache>
                <c:formatCode>#,##0.00</c:formatCode>
                <c:ptCount val="15"/>
                <c:pt idx="0">
                  <c:v>3.4528659231401364</c:v>
                </c:pt>
                <c:pt idx="1">
                  <c:v>2.4736227148280121</c:v>
                </c:pt>
                <c:pt idx="2">
                  <c:v>2.2932669726821597</c:v>
                </c:pt>
                <c:pt idx="3">
                  <c:v>2.9453452970680782</c:v>
                </c:pt>
                <c:pt idx="4">
                  <c:v>3.5302361351734981</c:v>
                </c:pt>
                <c:pt idx="5">
                  <c:v>2.3631885109562765</c:v>
                </c:pt>
                <c:pt idx="6">
                  <c:v>2.7814598389811862</c:v>
                </c:pt>
                <c:pt idx="7">
                  <c:v>2.6409271796960296</c:v>
                </c:pt>
                <c:pt idx="8">
                  <c:v>2.2489126979269365</c:v>
                </c:pt>
                <c:pt idx="9">
                  <c:v>1.8981535056398773</c:v>
                </c:pt>
                <c:pt idx="10">
                  <c:v>2.1149406333212677</c:v>
                </c:pt>
                <c:pt idx="11">
                  <c:v>1.9861571589140474</c:v>
                </c:pt>
                <c:pt idx="12">
                  <c:v>1.6838355811271297</c:v>
                </c:pt>
                <c:pt idx="13">
                  <c:v>1.4376946343996873</c:v>
                </c:pt>
                <c:pt idx="14">
                  <c:v>1.313784917498334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35-4D7D-AFD0-0FFEE9FBE415}"/>
            </c:ext>
          </c:extLst>
        </c:ser>
        <c:ser>
          <c:idx val="1"/>
          <c:order val="1"/>
          <c:tx>
            <c:strRef>
              <c:f>'Export SA Unit Value'!$D$24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'Export SA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'Export SA Unit Value'!$D$25:$D$39</c:f>
              <c:numCache>
                <c:formatCode>#,##0.00</c:formatCode>
                <c:ptCount val="15"/>
                <c:pt idx="0">
                  <c:v>4.081876793911543</c:v>
                </c:pt>
                <c:pt idx="1">
                  <c:v>4.0297928063334263</c:v>
                </c:pt>
                <c:pt idx="2">
                  <c:v>3.9116201167389857</c:v>
                </c:pt>
                <c:pt idx="3">
                  <c:v>3.4929687050532223</c:v>
                </c:pt>
                <c:pt idx="4">
                  <c:v>3.7093233374787618</c:v>
                </c:pt>
                <c:pt idx="5">
                  <c:v>3.6215715968153916</c:v>
                </c:pt>
                <c:pt idx="6">
                  <c:v>3.8360868793610625</c:v>
                </c:pt>
                <c:pt idx="7">
                  <c:v>2.6735202643600524</c:v>
                </c:pt>
                <c:pt idx="8">
                  <c:v>3.6347145853964729</c:v>
                </c:pt>
                <c:pt idx="9">
                  <c:v>2.9156301093069446</c:v>
                </c:pt>
                <c:pt idx="10">
                  <c:v>2.8111701513788372</c:v>
                </c:pt>
                <c:pt idx="11">
                  <c:v>2.6418514472891585</c:v>
                </c:pt>
                <c:pt idx="12">
                  <c:v>2.3700384250627029</c:v>
                </c:pt>
                <c:pt idx="13">
                  <c:v>2.0765119385159929</c:v>
                </c:pt>
                <c:pt idx="14">
                  <c:v>2.2180632211585656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35-4D7D-AFD0-0FFEE9FBE415}"/>
            </c:ext>
          </c:extLst>
        </c:ser>
        <c:ser>
          <c:idx val="7"/>
          <c:order val="2"/>
          <c:tx>
            <c:strRef>
              <c:f>'Export SA Unit Value'!$C$24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'Export SA Unit Value'!$C$25:$C$39</c:f>
              <c:numCache>
                <c:formatCode>#,##0.00</c:formatCode>
                <c:ptCount val="15"/>
                <c:pt idx="0">
                  <c:v>3.8861012071072665</c:v>
                </c:pt>
                <c:pt idx="1">
                  <c:v>3.4528077946434932</c:v>
                </c:pt>
                <c:pt idx="2">
                  <c:v>2.7191126092634765</c:v>
                </c:pt>
                <c:pt idx="3">
                  <c:v>3.3973998140720338</c:v>
                </c:pt>
                <c:pt idx="4">
                  <c:v>2.7947039869585582</c:v>
                </c:pt>
                <c:pt idx="5">
                  <c:v>2.4279501707165432</c:v>
                </c:pt>
                <c:pt idx="6">
                  <c:v>2.3980540594676754</c:v>
                </c:pt>
                <c:pt idx="7">
                  <c:v>2.2047492643137296</c:v>
                </c:pt>
                <c:pt idx="8">
                  <c:v>1.8481058371311581</c:v>
                </c:pt>
                <c:pt idx="9">
                  <c:v>1.4801162558620835</c:v>
                </c:pt>
                <c:pt idx="10">
                  <c:v>1.7093348683722616</c:v>
                </c:pt>
                <c:pt idx="11">
                  <c:v>1.6615730165369604</c:v>
                </c:pt>
                <c:pt idx="12">
                  <c:v>1.4538180951226385</c:v>
                </c:pt>
                <c:pt idx="13">
                  <c:v>1.2490165431509572</c:v>
                </c:pt>
                <c:pt idx="14">
                  <c:v>1.2416681167942309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35-4D7D-AFD0-0FFEE9FBE415}"/>
            </c:ext>
          </c:extLst>
        </c:ser>
        <c:ser>
          <c:idx val="6"/>
          <c:order val="3"/>
          <c:tx>
            <c:strRef>
              <c:f>'Export SA Unit Value'!$L$24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SA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'Export SA Unit Value'!$L$25:$L$39</c:f>
              <c:numCache>
                <c:formatCode>#,##0.00</c:formatCode>
                <c:ptCount val="15"/>
                <c:pt idx="0">
                  <c:v>3.289496566570536</c:v>
                </c:pt>
                <c:pt idx="1">
                  <c:v>2.7472331156270213</c:v>
                </c:pt>
                <c:pt idx="2">
                  <c:v>2.4474335509243028</c:v>
                </c:pt>
                <c:pt idx="3">
                  <c:v>3.058226872707615</c:v>
                </c:pt>
                <c:pt idx="4">
                  <c:v>3.5097136624397369</c:v>
                </c:pt>
                <c:pt idx="5">
                  <c:v>2.8616569058320454</c:v>
                </c:pt>
                <c:pt idx="6">
                  <c:v>3.1071242532574455</c:v>
                </c:pt>
                <c:pt idx="7">
                  <c:v>2.0521664756054152</c:v>
                </c:pt>
                <c:pt idx="8">
                  <c:v>2.433072066180789</c:v>
                </c:pt>
                <c:pt idx="9">
                  <c:v>2.1491415009861399</c:v>
                </c:pt>
                <c:pt idx="10">
                  <c:v>2.4666481692958762</c:v>
                </c:pt>
                <c:pt idx="11">
                  <c:v>2.3605859801290352</c:v>
                </c:pt>
                <c:pt idx="12">
                  <c:v>1.9424501916949364</c:v>
                </c:pt>
                <c:pt idx="13">
                  <c:v>1.5254238960718969</c:v>
                </c:pt>
                <c:pt idx="14">
                  <c:v>1.6387547737709134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35-4D7D-AFD0-0FFEE9FBE415}"/>
            </c:ext>
          </c:extLst>
        </c:ser>
        <c:ser>
          <c:idx val="2"/>
          <c:order val="4"/>
          <c:tx>
            <c:strRef>
              <c:f>'Export SA Unit Value'!$G$24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'Export SA Unit Value'!$G$25:$G$39</c:f>
              <c:numCache>
                <c:formatCode>#,##0.00</c:formatCode>
                <c:ptCount val="15"/>
                <c:pt idx="0">
                  <c:v>3.6898575428724567</c:v>
                </c:pt>
                <c:pt idx="1">
                  <c:v>2.4861845946512413</c:v>
                </c:pt>
                <c:pt idx="2">
                  <c:v>2.2536469276651672</c:v>
                </c:pt>
                <c:pt idx="3">
                  <c:v>3.5150363585070501</c:v>
                </c:pt>
                <c:pt idx="4">
                  <c:v>4.1134726759759879</c:v>
                </c:pt>
                <c:pt idx="5">
                  <c:v>3.4153351888244834</c:v>
                </c:pt>
                <c:pt idx="6">
                  <c:v>4.2431480924141658</c:v>
                </c:pt>
                <c:pt idx="7">
                  <c:v>3.8421081212577999</c:v>
                </c:pt>
                <c:pt idx="8">
                  <c:v>3.5265171395882069</c:v>
                </c:pt>
                <c:pt idx="9">
                  <c:v>3.7274625965784591</c:v>
                </c:pt>
                <c:pt idx="10">
                  <c:v>3.8226653662253058</c:v>
                </c:pt>
                <c:pt idx="11">
                  <c:v>3.3596436379582881</c:v>
                </c:pt>
                <c:pt idx="12">
                  <c:v>2.5001768030642686</c:v>
                </c:pt>
                <c:pt idx="13">
                  <c:v>2.1284088072891834</c:v>
                </c:pt>
                <c:pt idx="14">
                  <c:v>2.3716030992803661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035-4D7D-AFD0-0FFEE9FB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88736"/>
        <c:axId val="10879052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'Export SA Unit Value'!$I$24</c15:sqref>
                        </c15:formulaRef>
                      </c:ext>
                    </c:extLst>
                    <c:strCache>
                      <c:ptCount val="1"/>
                      <c:pt idx="0">
                        <c:v>France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'Export SA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'Export SA Unit Value'!$I$25:$I$39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1.9364327637334744</c:v>
                      </c:pt>
                      <c:pt idx="1">
                        <c:v>1.7869691619524875</c:v>
                      </c:pt>
                      <c:pt idx="2">
                        <c:v>1.4390046613531842</c:v>
                      </c:pt>
                      <c:pt idx="3">
                        <c:v>1.9314073974363681</c:v>
                      </c:pt>
                      <c:pt idx="4">
                        <c:v>2.3674976211897567</c:v>
                      </c:pt>
                      <c:pt idx="5">
                        <c:v>1.9518846853821732</c:v>
                      </c:pt>
                      <c:pt idx="6">
                        <c:v>1.0749280058989927</c:v>
                      </c:pt>
                      <c:pt idx="7">
                        <c:v>1.9377322593449877</c:v>
                      </c:pt>
                      <c:pt idx="8">
                        <c:v>1.8665160673829027</c:v>
                      </c:pt>
                      <c:pt idx="9">
                        <c:v>1.3127436901119556</c:v>
                      </c:pt>
                      <c:pt idx="10">
                        <c:v>1.6895648435008603</c:v>
                      </c:pt>
                      <c:pt idx="11">
                        <c:v>1.4565334403722821</c:v>
                      </c:pt>
                      <c:pt idx="12">
                        <c:v>1.2156746857470591</c:v>
                      </c:pt>
                      <c:pt idx="13">
                        <c:v>0.75709496212616201</c:v>
                      </c:pt>
                      <c:pt idx="14">
                        <c:v>0.71497325244553478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C035-4D7D-AFD0-0FFEE9FBE415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Value'!$J$24</c15:sqref>
                        </c15:formulaRef>
                      </c:ext>
                    </c:extLst>
                    <c:strCache>
                      <c:ptCount val="1"/>
                      <c:pt idx="0">
                        <c:v>Belgium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Value'!$J$25:$J$39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3.2822495459546785</c:v>
                      </c:pt>
                      <c:pt idx="1">
                        <c:v>2.5321212534805975</c:v>
                      </c:pt>
                      <c:pt idx="2">
                        <c:v>2.4027133412861885</c:v>
                      </c:pt>
                      <c:pt idx="3">
                        <c:v>2.9056623702081037</c:v>
                      </c:pt>
                      <c:pt idx="4">
                        <c:v>3.6180765291667401</c:v>
                      </c:pt>
                      <c:pt idx="5">
                        <c:v>3.6709528505468265</c:v>
                      </c:pt>
                      <c:pt idx="6">
                        <c:v>3.3713731543433645</c:v>
                      </c:pt>
                      <c:pt idx="7">
                        <c:v>2.782959379091932</c:v>
                      </c:pt>
                      <c:pt idx="8">
                        <c:v>3.2146103280818537</c:v>
                      </c:pt>
                      <c:pt idx="9">
                        <c:v>2.7061850653691177</c:v>
                      </c:pt>
                      <c:pt idx="10">
                        <c:v>2.804101608817231</c:v>
                      </c:pt>
                      <c:pt idx="11">
                        <c:v>2.6770825005281775</c:v>
                      </c:pt>
                      <c:pt idx="12">
                        <c:v>2.2086712219182791</c:v>
                      </c:pt>
                      <c:pt idx="13">
                        <c:v>2.6043378799615917</c:v>
                      </c:pt>
                      <c:pt idx="14">
                        <c:v>2.3416052843367066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035-4D7D-AFD0-0FFEE9FBE415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Value'!$K$24</c15:sqref>
                        </c15:formulaRef>
                      </c:ext>
                    </c:extLst>
                    <c:strCache>
                      <c:ptCount val="1"/>
                      <c:pt idx="0">
                        <c:v>Russia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Value'!$K$25:$K$39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0.38181400779734614</c:v>
                      </c:pt>
                      <c:pt idx="1">
                        <c:v>3.4372424362978822</c:v>
                      </c:pt>
                      <c:pt idx="2">
                        <c:v>3.8056382781922635</c:v>
                      </c:pt>
                      <c:pt idx="3">
                        <c:v>4.2802372407682485</c:v>
                      </c:pt>
                      <c:pt idx="4">
                        <c:v>5.2857427451630103</c:v>
                      </c:pt>
                      <c:pt idx="5">
                        <c:v>4.9108890298692502</c:v>
                      </c:pt>
                      <c:pt idx="6">
                        <c:v>4.2662329296387922</c:v>
                      </c:pt>
                      <c:pt idx="7">
                        <c:v>3.4772311510397489</c:v>
                      </c:pt>
                      <c:pt idx="8">
                        <c:v>1.0417648715574914</c:v>
                      </c:pt>
                      <c:pt idx="9">
                        <c:v>1.1567115595838466</c:v>
                      </c:pt>
                      <c:pt idx="10">
                        <c:v>1.274434262711281</c:v>
                      </c:pt>
                      <c:pt idx="11">
                        <c:v>1.2794997305759266</c:v>
                      </c:pt>
                      <c:pt idx="12">
                        <c:v>0.76467275719541561</c:v>
                      </c:pt>
                      <c:pt idx="13">
                        <c:v>0.76142800497461816</c:v>
                      </c:pt>
                      <c:pt idx="14">
                        <c:v>0.75648967995713912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035-4D7D-AFD0-0FFEE9FBE415}"/>
                  </c:ext>
                </c:extLst>
              </c15:ser>
            </c15:filteredLineSeries>
          </c:ext>
        </c:extLst>
      </c:lineChart>
      <c:catAx>
        <c:axId val="10878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790528"/>
        <c:crosses val="autoZero"/>
        <c:auto val="1"/>
        <c:lblAlgn val="ctr"/>
        <c:lblOffset val="100"/>
        <c:noMultiLvlLbl val="0"/>
      </c:catAx>
      <c:valAx>
        <c:axId val="10879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r>
                  <a:rPr lang="fr-FR">
                    <a:latin typeface="Source Sans Pro" panose="020B0503030403020204" pitchFamily="34" charset="0"/>
                  </a:rPr>
                  <a:t>Dollar</a:t>
                </a:r>
                <a:r>
                  <a:rPr lang="fr-FR" baseline="0">
                    <a:latin typeface="Source Sans Pro" panose="020B0503030403020204" pitchFamily="34" charset="0"/>
                  </a:rPr>
                  <a:t>/ Kg</a:t>
                </a:r>
                <a:endParaRPr lang="fr-FR">
                  <a:latin typeface="Source Sans Pro" panose="020B0503030403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78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World Wine Trade in Euros and Litres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strRef>
              <c:f>'World Wine Stats '!$D$23</c:f>
              <c:strCache>
                <c:ptCount val="1"/>
                <c:pt idx="0">
                  <c:v>EUR/L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'World Wine Stats '!$D$24:$D$37</c:f>
              <c:numCache>
                <c:formatCode>#,##0.00</c:formatCode>
                <c:ptCount val="14"/>
                <c:pt idx="0">
                  <c:v>2.2844828891190816</c:v>
                </c:pt>
                <c:pt idx="1">
                  <c:v>2.313013262774172</c:v>
                </c:pt>
                <c:pt idx="2">
                  <c:v>2.1423723952506326</c:v>
                </c:pt>
                <c:pt idx="3">
                  <c:v>2.2155571963276244</c:v>
                </c:pt>
                <c:pt idx="4">
                  <c:v>2.1491474950262384</c:v>
                </c:pt>
                <c:pt idx="5">
                  <c:v>2.1624353287756461</c:v>
                </c:pt>
                <c:pt idx="6">
                  <c:v>2.1747229927863971</c:v>
                </c:pt>
                <c:pt idx="7">
                  <c:v>2.2188374267284674</c:v>
                </c:pt>
                <c:pt idx="8">
                  <c:v>2.309819068553566</c:v>
                </c:pt>
                <c:pt idx="9">
                  <c:v>2.094910581428616</c:v>
                </c:pt>
                <c:pt idx="10">
                  <c:v>2.2478878285115318</c:v>
                </c:pt>
                <c:pt idx="11">
                  <c:v>2.3361834035887736</c:v>
                </c:pt>
                <c:pt idx="12">
                  <c:v>2.5305710956821392</c:v>
                </c:pt>
                <c:pt idx="13">
                  <c:v>2.6237904643535725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D6-401D-9BE9-2C57BD89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320064"/>
        <c:axId val="109318528"/>
      </c:barChart>
      <c:lineChart>
        <c:grouping val="standard"/>
        <c:varyColors val="0"/>
        <c:ser>
          <c:idx val="1"/>
          <c:order val="0"/>
          <c:tx>
            <c:strRef>
              <c:f>'World Wine Stats '!$B$23</c:f>
              <c:strCache>
                <c:ptCount val="1"/>
                <c:pt idx="0">
                  <c:v>Mio EUR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'World Wine Stats '!$A$24:$A$37</c:f>
              <c:numCache>
                <c:formatCode>_-* #,##0\ _€_-;\-* #,##0\ _€_-;_-* "-"??\ _€_-;_-@_-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'World Wine Stats '!$B$24:$B$37</c:f>
              <c:numCache>
                <c:formatCode>#,##0.0</c:formatCode>
                <c:ptCount val="14"/>
                <c:pt idx="0">
                  <c:v>13703.746150999999</c:v>
                </c:pt>
                <c:pt idx="1">
                  <c:v>14115.468393000001</c:v>
                </c:pt>
                <c:pt idx="2">
                  <c:v>14912.937678999999</c:v>
                </c:pt>
                <c:pt idx="3">
                  <c:v>15209.433723999999</c:v>
                </c:pt>
                <c:pt idx="4">
                  <c:v>15715.918061</c:v>
                </c:pt>
                <c:pt idx="5">
                  <c:v>16346.374122000001</c:v>
                </c:pt>
                <c:pt idx="6">
                  <c:v>17708.891092999998</c:v>
                </c:pt>
                <c:pt idx="7">
                  <c:v>19864.762929</c:v>
                </c:pt>
                <c:pt idx="8">
                  <c:v>19988.566067000003</c:v>
                </c:pt>
                <c:pt idx="9">
                  <c:v>17900.887394000001</c:v>
                </c:pt>
                <c:pt idx="10">
                  <c:v>20876.721079000003</c:v>
                </c:pt>
                <c:pt idx="11">
                  <c:v>23245.513641999998</c:v>
                </c:pt>
                <c:pt idx="12">
                  <c:v>25317.033071000002</c:v>
                </c:pt>
                <c:pt idx="13">
                  <c:v>25674.936849000002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D6-401D-9BE9-2C57BD89A777}"/>
            </c:ext>
          </c:extLst>
        </c:ser>
        <c:ser>
          <c:idx val="2"/>
          <c:order val="1"/>
          <c:tx>
            <c:strRef>
              <c:f>'World Wine Stats '!$C$23</c:f>
              <c:strCache>
                <c:ptCount val="1"/>
                <c:pt idx="0">
                  <c:v>Mio 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'World Wine Stats '!$C$24:$C$37</c:f>
              <c:numCache>
                <c:formatCode>#,##0.0</c:formatCode>
                <c:ptCount val="14"/>
                <c:pt idx="0">
                  <c:v>5998.6206140000004</c:v>
                </c:pt>
                <c:pt idx="1">
                  <c:v>6102.6318439999995</c:v>
                </c:pt>
                <c:pt idx="2">
                  <c:v>6960.9455909999997</c:v>
                </c:pt>
                <c:pt idx="3">
                  <c:v>6864.8346110000002</c:v>
                </c:pt>
                <c:pt idx="4">
                  <c:v>7312.62889</c:v>
                </c:pt>
                <c:pt idx="5">
                  <c:v>7559.2430000000004</c:v>
                </c:pt>
                <c:pt idx="6">
                  <c:v>8143.0559900000007</c:v>
                </c:pt>
                <c:pt idx="7">
                  <c:v>8952.7798160000002</c:v>
                </c:pt>
                <c:pt idx="8">
                  <c:v>8653.736710000001</c:v>
                </c:pt>
                <c:pt idx="9">
                  <c:v>8544.9410360000002</c:v>
                </c:pt>
                <c:pt idx="10">
                  <c:v>9287.2610519999998</c:v>
                </c:pt>
                <c:pt idx="11">
                  <c:v>9950.2092200000006</c:v>
                </c:pt>
                <c:pt idx="12">
                  <c:v>10004.474134</c:v>
                </c:pt>
                <c:pt idx="13">
                  <c:v>9785.4372130000011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D6-401D-9BE9-2C57BD89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15200"/>
        <c:axId val="109316736"/>
      </c:lineChart>
      <c:catAx>
        <c:axId val="109315200"/>
        <c:scaling>
          <c:orientation val="minMax"/>
        </c:scaling>
        <c:delete val="0"/>
        <c:axPos val="b"/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316736"/>
        <c:crosses val="autoZero"/>
        <c:auto val="1"/>
        <c:lblAlgn val="ctr"/>
        <c:lblOffset val="100"/>
        <c:noMultiLvlLbl val="0"/>
      </c:catAx>
      <c:valAx>
        <c:axId val="1093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315200"/>
        <c:crosses val="autoZero"/>
        <c:crossBetween val="between"/>
      </c:valAx>
      <c:valAx>
        <c:axId val="109318528"/>
        <c:scaling>
          <c:orientation val="minMax"/>
          <c:max val="2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320064"/>
        <c:crosses val="max"/>
        <c:crossBetween val="between"/>
      </c:valAx>
      <c:catAx>
        <c:axId val="109320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0931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1297781</xdr:colOff>
      <xdr:row>8</xdr:row>
      <xdr:rowOff>110728</xdr:rowOff>
    </xdr:from>
    <xdr:to>
      <xdr:col>7</xdr:col>
      <xdr:colOff>273844</xdr:colOff>
      <xdr:row>25</xdr:row>
      <xdr:rowOff>20240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321466</xdr:colOff>
      <xdr:row>8</xdr:row>
      <xdr:rowOff>107156</xdr:rowOff>
    </xdr:from>
    <xdr:to>
      <xdr:col>11</xdr:col>
      <xdr:colOff>690562</xdr:colOff>
      <xdr:row>25</xdr:row>
      <xdr:rowOff>16668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61</xdr:row>
      <xdr:rowOff>11907</xdr:rowOff>
    </xdr:from>
    <xdr:to>
      <xdr:col>6</xdr:col>
      <xdr:colOff>103964</xdr:colOff>
      <xdr:row>101</xdr:row>
      <xdr:rowOff>144407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353036D7-7987-486F-AAC7-05F3A4B4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120313"/>
          <a:ext cx="6485714" cy="6800000"/>
        </a:xfrm>
        <a:prstGeom prst="rect">
          <a:avLst/>
        </a:prstGeom>
      </xdr:spPr>
    </xdr:pic>
    <xdr:clientData/>
  </xdr:twoCellAnchor>
  <xdr:twoCellAnchor>
    <xdr:from>
      <xdr:col>9</xdr:col>
      <xdr:colOff>511967</xdr:colOff>
      <xdr:row>28</xdr:row>
      <xdr:rowOff>104775</xdr:rowOff>
    </xdr:from>
    <xdr:to>
      <xdr:col>15</xdr:col>
      <xdr:colOff>511967</xdr:colOff>
      <xdr:row>45</xdr:row>
      <xdr:rowOff>14288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4177124D-57E5-4EFE-A834-40CA9804C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619123</xdr:colOff>
      <xdr:row>26</xdr:row>
      <xdr:rowOff>95250</xdr:rowOff>
    </xdr:from>
    <xdr:to>
      <xdr:col>9</xdr:col>
      <xdr:colOff>95249</xdr:colOff>
      <xdr:row>47</xdr:row>
      <xdr:rowOff>119063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3CBDFC62-EDAA-4DE3-80BC-84A7A379B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366713</xdr:colOff>
      <xdr:row>21</xdr:row>
      <xdr:rowOff>85725</xdr:rowOff>
    </xdr:from>
    <xdr:to>
      <xdr:col>4</xdr:col>
      <xdr:colOff>1079500</xdr:colOff>
      <xdr:row>39</xdr:row>
      <xdr:rowOff>148167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20</xdr:row>
      <xdr:rowOff>148167</xdr:rowOff>
    </xdr:from>
    <xdr:to>
      <xdr:col>7</xdr:col>
      <xdr:colOff>486833</xdr:colOff>
      <xdr:row>40</xdr:row>
      <xdr:rowOff>42333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18</xdr:row>
      <xdr:rowOff>95249</xdr:rowOff>
    </xdr:from>
    <xdr:to>
      <xdr:col>7</xdr:col>
      <xdr:colOff>561976</xdr:colOff>
      <xdr:row>37</xdr:row>
      <xdr:rowOff>142874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</xdr:colOff>
      <xdr:row>15</xdr:row>
      <xdr:rowOff>132820</xdr:rowOff>
    </xdr:from>
    <xdr:to>
      <xdr:col>8</xdr:col>
      <xdr:colOff>455083</xdr:colOff>
      <xdr:row>39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214312</xdr:colOff>
      <xdr:row>3</xdr:row>
      <xdr:rowOff>182164</xdr:rowOff>
    </xdr:from>
    <xdr:to>
      <xdr:col>10</xdr:col>
      <xdr:colOff>500063</xdr:colOff>
      <xdr:row>22</xdr:row>
      <xdr:rowOff>83344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33337</xdr:rowOff>
    </xdr:from>
    <xdr:to>
      <xdr:col>10</xdr:col>
      <xdr:colOff>838199</xdr:colOff>
      <xdr:row>21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33337</xdr:rowOff>
    </xdr:from>
    <xdr:to>
      <xdr:col>9</xdr:col>
      <xdr:colOff>23813</xdr:colOff>
      <xdr:row>21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1047749</xdr:colOff>
      <xdr:row>22</xdr:row>
      <xdr:rowOff>86915</xdr:rowOff>
    </xdr:from>
    <xdr:to>
      <xdr:col>12</xdr:col>
      <xdr:colOff>142875</xdr:colOff>
      <xdr:row>39</xdr:row>
      <xdr:rowOff>23812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380998</xdr:colOff>
      <xdr:row>0</xdr:row>
      <xdr:rowOff>217883</xdr:rowOff>
    </xdr:from>
    <xdr:to>
      <xdr:col>9</xdr:col>
      <xdr:colOff>142874</xdr:colOff>
      <xdr:row>19</xdr:row>
      <xdr:rowOff>130969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0</xdr:row>
      <xdr:rowOff>86912</xdr:rowOff>
    </xdr:from>
    <xdr:to>
      <xdr:col>8</xdr:col>
      <xdr:colOff>678655</xdr:colOff>
      <xdr:row>22</xdr:row>
      <xdr:rowOff>35718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119063</xdr:colOff>
      <xdr:row>0</xdr:row>
      <xdr:rowOff>83344</xdr:rowOff>
    </xdr:from>
    <xdr:to>
      <xdr:col>20</xdr:col>
      <xdr:colOff>90487</xdr:colOff>
      <xdr:row>24</xdr:row>
      <xdr:rowOff>50007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30</xdr:row>
      <xdr:rowOff>0</xdr:rowOff>
    </xdr:from>
    <xdr:to>
      <xdr:col>22</xdr:col>
      <xdr:colOff>390525</xdr:colOff>
      <xdr:row>53</xdr:row>
      <xdr:rowOff>109538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20</xdr:row>
      <xdr:rowOff>38100</xdr:rowOff>
    </xdr:from>
    <xdr:to>
      <xdr:col>9</xdr:col>
      <xdr:colOff>171450</xdr:colOff>
      <xdr:row>42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520697</xdr:colOff>
      <xdr:row>43</xdr:row>
      <xdr:rowOff>43920</xdr:rowOff>
    </xdr:from>
    <xdr:to>
      <xdr:col>10</xdr:col>
      <xdr:colOff>338667</xdr:colOff>
      <xdr:row>63</xdr:row>
      <xdr:rowOff>172508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20</xdr:row>
      <xdr:rowOff>38100</xdr:rowOff>
    </xdr:from>
    <xdr:to>
      <xdr:col>9</xdr:col>
      <xdr:colOff>171450</xdr:colOff>
      <xdr:row>42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520697</xdr:colOff>
      <xdr:row>43</xdr:row>
      <xdr:rowOff>43920</xdr:rowOff>
    </xdr:from>
    <xdr:to>
      <xdr:col>10</xdr:col>
      <xdr:colOff>518583</xdr:colOff>
      <xdr:row>63</xdr:row>
      <xdr:rowOff>172508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humbert\AppData\Local\Microsoft\Windows\Temporary%20Internet%20Files\Content.Outlook\NS3E6YRH\BASIC_South%20Africa%20Wine%20Study_Calculations_2015042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ophe ALLIOT" refreshedDate="42108.507027430554" createdVersion="5" refreshedVersion="5" minRefreshableVersion="3" recordCount="132">
  <cacheSource type="worksheet">
    <worksheetSource ref="A1:I133" sheet="Export SA data 2" r:id="rId2"/>
  </cacheSource>
  <cacheFields count="9">
    <cacheField name="Year" numFmtId="0">
      <sharedItems containsSemiMixedTypes="0" containsString="0" containsNumber="1" containsInteger="1" minValue="2000" maxValue="2014" count="15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Exporter" numFmtId="0">
      <sharedItems count="8">
        <s v="China"/>
        <s v="Italy"/>
        <s v="Peru"/>
        <s v="South Africa"/>
        <s v="Spain"/>
        <s v="USA"/>
        <s v="Chile"/>
        <s v="Greece"/>
      </sharedItems>
    </cacheField>
    <cacheField name="Importer" numFmtId="0">
      <sharedItems/>
    </cacheField>
    <cacheField name="Netweight (kg)" numFmtId="0">
      <sharedItems containsSemiMixedTypes="0" containsString="0" containsNumber="1" containsInteger="1" minValue="667292" maxValue="856712966"/>
    </cacheField>
    <cacheField name="Unit" numFmtId="0">
      <sharedItems/>
    </cacheField>
    <cacheField name="Value ($)" numFmtId="0">
      <sharedItems containsSemiMixedTypes="0" containsString="0" containsNumber="1" containsInteger="1" minValue="239292" maxValue="1604924149"/>
    </cacheField>
    <cacheField name="ShortDescription" numFmtId="0">
      <sharedItems/>
    </cacheField>
    <cacheField name="Trade type" numFmtId="0">
      <sharedItems/>
    </cacheField>
    <cacheField name="Estimation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ristophe ALLIOT" refreshedDate="42113.065353240738" createdVersion="5" refreshedVersion="5" minRefreshableVersion="3" recordCount="492">
  <cacheSource type="worksheet">
    <worksheetSource ref="A1:I493" sheet="Export SA data"/>
  </cacheSource>
  <cacheFields count="9">
    <cacheField name="Year" numFmtId="0">
      <sharedItems containsSemiMixedTypes="0" containsString="0" containsNumber="1" containsInteger="1" minValue="2000" maxValue="2014" count="15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Exporter" numFmtId="0">
      <sharedItems count="1">
        <s v="South Africa"/>
      </sharedItems>
    </cacheField>
    <cacheField name="Importer" numFmtId="0">
      <sharedItems count="11">
        <s v="Belgium"/>
        <s v="Canada"/>
        <s v="Denmark"/>
        <s v="France"/>
        <s v="Germany"/>
        <s v="Netherlands"/>
        <s v="Russian Federation"/>
        <s v="Sweden"/>
        <s v="United Kingdom"/>
        <s v="USA"/>
        <s v="World"/>
      </sharedItems>
    </cacheField>
    <cacheField name="Netweight (kg)" numFmtId="0">
      <sharedItems containsString="0" containsBlank="1" containsNumber="1" containsInteger="1" minValue="189" maxValue="418107475"/>
    </cacheField>
    <cacheField name="Unit" numFmtId="0">
      <sharedItems/>
    </cacheField>
    <cacheField name="Value ($)" numFmtId="0">
      <sharedItems containsSemiMixedTypes="0" containsString="0" containsNumber="1" containsInteger="1" minValue="406" maxValue="586917402"/>
    </cacheField>
    <cacheField name="ShortDescription" numFmtId="0">
      <sharedItems/>
    </cacheField>
    <cacheField name="Trade type" numFmtId="0">
      <sharedItems/>
    </cacheField>
    <cacheField name="Estimation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hristophe ALLIOT" refreshedDate="42113.535909259263" createdVersion="5" refreshedVersion="5" minRefreshableVersion="3" recordCount="454">
  <cacheSource type="worksheet">
    <worksheetSource ref="A1:I455" sheet="Import DE Data"/>
  </cacheSource>
  <cacheFields count="9">
    <cacheField name="Year" numFmtId="0">
      <sharedItems containsSemiMixedTypes="0" containsString="0" containsNumber="1" containsInteger="1" minValue="2000" maxValue="2013" count="14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</sharedItems>
    </cacheField>
    <cacheField name="Importer" numFmtId="0">
      <sharedItems count="1">
        <s v="Germany"/>
      </sharedItems>
    </cacheField>
    <cacheField name="Exporter" numFmtId="0">
      <sharedItems count="16">
        <s v="Argentina"/>
        <s v="Australia"/>
        <s v="Chile"/>
        <s v="France"/>
        <s v="Italy"/>
        <s v="New Zealand"/>
        <s v="Portugal"/>
        <s v="South Africa"/>
        <s v="Spain"/>
        <s v="USA"/>
        <s v="World"/>
        <s v="Greece" u="1"/>
        <s v="Netherlands" u="1"/>
        <s v="Brazil" u="1"/>
        <s v="Egypt" u="1"/>
        <s v="Turkey" u="1"/>
      </sharedItems>
    </cacheField>
    <cacheField name="Netweight (kg)" numFmtId="0">
      <sharedItems containsSemiMixedTypes="0" containsString="0" containsNumber="1" containsInteger="1" minValue="200" maxValue="946752842"/>
    </cacheField>
    <cacheField name="Unit" numFmtId="0">
      <sharedItems/>
    </cacheField>
    <cacheField name="Value ($)" numFmtId="0">
      <sharedItems containsSemiMixedTypes="0" containsString="0" containsNumber="1" containsInteger="1" minValue="2000" maxValue="2020689144"/>
    </cacheField>
    <cacheField name="ShortDescription" numFmtId="0">
      <sharedItems count="4">
        <s v="Sparkling wine of fresh grapes"/>
        <s v="Bottled wine other than sparkling wine"/>
        <s v="Bulk wine other than sparkling wine"/>
        <s v="Wine other than sparkling wine of fresh grapes, in" u="1"/>
      </sharedItems>
    </cacheField>
    <cacheField name="Trade type" numFmtId="0">
      <sharedItems/>
    </cacheField>
    <cacheField name="Estimation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s v="World"/>
    <n v="752195"/>
    <s v="kg"/>
    <n v="239292"/>
    <s v="Grapes, fresh"/>
    <s v="Exports"/>
    <s v="no estimation"/>
  </r>
  <r>
    <x v="0"/>
    <x v="1"/>
    <s v="World"/>
    <n v="637599166"/>
    <s v="kg"/>
    <n v="490922782"/>
    <s v="Grapes, fresh"/>
    <s v="Exports"/>
    <s v="no estimation"/>
  </r>
  <r>
    <x v="0"/>
    <x v="2"/>
    <s v="World"/>
    <n v="2984515"/>
    <s v="kg"/>
    <n v="5981778"/>
    <s v="Grapes, fresh"/>
    <s v="Exports"/>
    <s v="no estimation"/>
  </r>
  <r>
    <x v="0"/>
    <x v="3"/>
    <s v="World"/>
    <n v="186413416"/>
    <s v="kg"/>
    <n v="160234463"/>
    <s v="Grapes, fresh"/>
    <s v="Exports"/>
    <s v="no estimation"/>
  </r>
  <r>
    <x v="0"/>
    <x v="4"/>
    <s v="World"/>
    <n v="111143161"/>
    <s v="kg"/>
    <n v="96575915"/>
    <s v="Grapes, fresh"/>
    <s v="Exports"/>
    <s v="no estimation"/>
  </r>
  <r>
    <x v="0"/>
    <x v="5"/>
    <s v="World"/>
    <n v="55684119"/>
    <s v="kg"/>
    <n v="94720165"/>
    <s v="Grapes, fresh"/>
    <s v="Re-Exports"/>
    <s v="no estimation"/>
  </r>
  <r>
    <x v="0"/>
    <x v="5"/>
    <s v="World"/>
    <n v="345993183"/>
    <s v="kg"/>
    <n v="454801471"/>
    <s v="Grapes, fresh"/>
    <s v="Exports"/>
    <s v="no estimation"/>
  </r>
  <r>
    <x v="1"/>
    <x v="6"/>
    <s v="World"/>
    <n v="443477002"/>
    <s v="kg"/>
    <n v="460185043"/>
    <s v="Grapes, fresh"/>
    <s v="Exports"/>
    <s v="both quantity and netweight"/>
  </r>
  <r>
    <x v="1"/>
    <x v="0"/>
    <s v="World"/>
    <n v="667292"/>
    <s v="kg"/>
    <n v="275881"/>
    <s v="Grapes, fresh"/>
    <s v="Exports"/>
    <s v="no estimation"/>
  </r>
  <r>
    <x v="1"/>
    <x v="1"/>
    <s v="World"/>
    <n v="712733001"/>
    <s v="kg"/>
    <n v="569475128"/>
    <s v="Grapes, fresh"/>
    <s v="Exports"/>
    <s v="no estimation"/>
  </r>
  <r>
    <x v="1"/>
    <x v="2"/>
    <s v="World"/>
    <n v="6521796"/>
    <s v="kg"/>
    <n v="11619838"/>
    <s v="Grapes, fresh"/>
    <s v="Exports"/>
    <s v="no estimation"/>
  </r>
  <r>
    <x v="1"/>
    <x v="3"/>
    <s v="World"/>
    <n v="180103991"/>
    <s v="kg"/>
    <n v="134233245"/>
    <s v="Grapes, fresh"/>
    <s v="Exports"/>
    <s v="no estimation"/>
  </r>
  <r>
    <x v="1"/>
    <x v="4"/>
    <s v="World"/>
    <n v="103670430"/>
    <s v="kg"/>
    <n v="92270854"/>
    <s v="Grapes, fresh"/>
    <s v="Exports"/>
    <s v="no estimation"/>
  </r>
  <r>
    <x v="1"/>
    <x v="5"/>
    <s v="World"/>
    <n v="47110141"/>
    <s v="kg"/>
    <n v="86547025"/>
    <s v="Grapes, fresh"/>
    <s v="Re-Exports"/>
    <s v="no estimation"/>
  </r>
  <r>
    <x v="1"/>
    <x v="5"/>
    <s v="World"/>
    <n v="342703347"/>
    <s v="kg"/>
    <n v="475834417"/>
    <s v="Grapes, fresh"/>
    <s v="Exports"/>
    <s v="no estimation"/>
  </r>
  <r>
    <x v="2"/>
    <x v="6"/>
    <s v="World"/>
    <n v="520030563"/>
    <s v="kg"/>
    <n v="543731419"/>
    <s v="Grapes, fresh"/>
    <s v="Exports"/>
    <s v="both quantity and netweight"/>
  </r>
  <r>
    <x v="2"/>
    <x v="0"/>
    <s v="World"/>
    <n v="5863022"/>
    <s v="kg"/>
    <n v="2289171"/>
    <s v="Grapes, fresh"/>
    <s v="Exports"/>
    <s v="no estimation"/>
  </r>
  <r>
    <x v="2"/>
    <x v="1"/>
    <s v="World"/>
    <n v="485591258"/>
    <s v="kg"/>
    <n v="430906780"/>
    <s v="Grapes, fresh"/>
    <s v="Exports"/>
    <s v="no estimation"/>
  </r>
  <r>
    <x v="2"/>
    <x v="2"/>
    <s v="World"/>
    <n v="11676674"/>
    <s v="kg"/>
    <n v="18022407"/>
    <s v="Grapes, fresh"/>
    <s v="Exports"/>
    <s v="no estimation"/>
  </r>
  <r>
    <x v="2"/>
    <x v="3"/>
    <s v="World"/>
    <n v="207491061"/>
    <s v="kg"/>
    <n v="127393028"/>
    <s v="Grapes, fresh"/>
    <s v="Exports"/>
    <s v="no estimation"/>
  </r>
  <r>
    <x v="2"/>
    <x v="4"/>
    <s v="World"/>
    <n v="122427962"/>
    <s v="kg"/>
    <n v="115610004"/>
    <s v="Grapes, fresh"/>
    <s v="Exports"/>
    <s v="no estimation"/>
  </r>
  <r>
    <x v="2"/>
    <x v="5"/>
    <s v="World"/>
    <n v="63564615"/>
    <s v="kg"/>
    <n v="102114309"/>
    <s v="Grapes, fresh"/>
    <s v="Re-Exports"/>
    <s v="no estimation"/>
  </r>
  <r>
    <x v="2"/>
    <x v="5"/>
    <s v="World"/>
    <n v="370948887"/>
    <s v="kg"/>
    <n v="493648136"/>
    <s v="Grapes, fresh"/>
    <s v="Exports"/>
    <s v="no estimation"/>
  </r>
  <r>
    <x v="3"/>
    <x v="6"/>
    <s v="World"/>
    <n v="705159969"/>
    <s v="kg"/>
    <n v="757468130"/>
    <s v="Grapes, fresh"/>
    <s v="Exports"/>
    <s v="no estimation"/>
  </r>
  <r>
    <x v="3"/>
    <x v="0"/>
    <s v="World"/>
    <n v="13432906"/>
    <s v="kg"/>
    <n v="5827030"/>
    <s v="Grapes, fresh"/>
    <s v="Exports"/>
    <s v="no estimation"/>
  </r>
  <r>
    <x v="3"/>
    <x v="1"/>
    <s v="World"/>
    <n v="521291232"/>
    <s v="kg"/>
    <n v="538141924"/>
    <s v="Grapes, fresh"/>
    <s v="Exports"/>
    <s v="no estimation"/>
  </r>
  <r>
    <x v="3"/>
    <x v="2"/>
    <s v="World"/>
    <n v="12747560"/>
    <s v="kg"/>
    <n v="23258227"/>
    <s v="Grapes, fresh"/>
    <s v="Exports"/>
    <s v="no estimation"/>
  </r>
  <r>
    <x v="3"/>
    <x v="3"/>
    <s v="World"/>
    <n v="198264399"/>
    <s v="kg"/>
    <n v="183715365"/>
    <s v="Grapes, fresh"/>
    <s v="Exports"/>
    <s v="no estimation"/>
  </r>
  <r>
    <x v="3"/>
    <x v="4"/>
    <s v="World"/>
    <n v="128884967"/>
    <s v="kg"/>
    <n v="151919460"/>
    <s v="Grapes, fresh"/>
    <s v="Exports"/>
    <s v="no estimation"/>
  </r>
  <r>
    <x v="3"/>
    <x v="5"/>
    <s v="World"/>
    <n v="75324426"/>
    <s v="kg"/>
    <n v="125357186"/>
    <s v="Grapes, fresh"/>
    <s v="Re-Exports"/>
    <s v="no estimation"/>
  </r>
  <r>
    <x v="3"/>
    <x v="5"/>
    <s v="World"/>
    <n v="366173535"/>
    <s v="kg"/>
    <n v="515429291"/>
    <s v="Grapes, fresh"/>
    <s v="Exports"/>
    <s v="no estimation"/>
  </r>
  <r>
    <x v="4"/>
    <x v="6"/>
    <s v="World"/>
    <n v="693301824"/>
    <s v="kg"/>
    <n v="877898108"/>
    <s v="Grapes, fresh"/>
    <s v="Exports"/>
    <s v="no estimation"/>
  </r>
  <r>
    <x v="4"/>
    <x v="0"/>
    <s v="World"/>
    <n v="17800027"/>
    <s v="kg"/>
    <n v="7381902"/>
    <s v="Grapes, fresh"/>
    <s v="Exports"/>
    <s v="no estimation"/>
  </r>
  <r>
    <x v="4"/>
    <x v="1"/>
    <s v="World"/>
    <n v="457617592"/>
    <s v="kg"/>
    <n v="474377490"/>
    <s v="Grapes, fresh"/>
    <s v="Exports"/>
    <s v="no estimation"/>
  </r>
  <r>
    <x v="4"/>
    <x v="2"/>
    <s v="World"/>
    <n v="11096017"/>
    <s v="kg"/>
    <n v="21763011"/>
    <s v="Grapes, fresh"/>
    <s v="Exports"/>
    <s v="no estimation"/>
  </r>
  <r>
    <x v="4"/>
    <x v="3"/>
    <s v="World"/>
    <n v="237110452"/>
    <s v="kg"/>
    <n v="283911442"/>
    <s v="Grapes, fresh"/>
    <s v="Exports"/>
    <s v="no estimation"/>
  </r>
  <r>
    <x v="4"/>
    <x v="4"/>
    <s v="World"/>
    <n v="103625784"/>
    <s v="kg"/>
    <n v="133553306"/>
    <s v="Grapes, fresh"/>
    <s v="Exports"/>
    <s v="no estimation"/>
  </r>
  <r>
    <x v="4"/>
    <x v="5"/>
    <s v="World"/>
    <n v="76473223"/>
    <s v="kg"/>
    <n v="136132465"/>
    <s v="Grapes, fresh"/>
    <s v="Re-Exports"/>
    <s v="no estimation"/>
  </r>
  <r>
    <x v="4"/>
    <x v="5"/>
    <s v="World"/>
    <n v="391397880"/>
    <s v="kg"/>
    <n v="591581528"/>
    <s v="Grapes, fresh"/>
    <s v="Exports"/>
    <s v="no estimation"/>
  </r>
  <r>
    <x v="5"/>
    <x v="6"/>
    <s v="World"/>
    <n v="734221307"/>
    <s v="kg"/>
    <n v="930676998"/>
    <s v="Grapes, fresh"/>
    <s v="Exports"/>
    <s v="no estimation"/>
  </r>
  <r>
    <x v="5"/>
    <x v="0"/>
    <s v="World"/>
    <n v="21256532"/>
    <s v="kg"/>
    <n v="9981998"/>
    <s v="Grapes, fresh"/>
    <s v="Exports"/>
    <s v="no estimation"/>
  </r>
  <r>
    <x v="5"/>
    <x v="1"/>
    <s v="World"/>
    <n v="504139365"/>
    <s v="kg"/>
    <n v="576429270"/>
    <s v="Grapes, fresh"/>
    <s v="Exports"/>
    <s v="no estimation"/>
  </r>
  <r>
    <x v="5"/>
    <x v="2"/>
    <s v="World"/>
    <n v="18977200"/>
    <s v="kg"/>
    <n v="35152218"/>
    <s v="Grapes, fresh"/>
    <s v="Exports"/>
    <s v="no estimation"/>
  </r>
  <r>
    <x v="5"/>
    <x v="3"/>
    <s v="World"/>
    <n v="229948128"/>
    <s v="kg"/>
    <n v="295623051"/>
    <s v="Grapes, fresh"/>
    <s v="Exports"/>
    <s v="no estimation"/>
  </r>
  <r>
    <x v="5"/>
    <x v="4"/>
    <s v="World"/>
    <n v="113825560"/>
    <s v="kg"/>
    <n v="159921389"/>
    <s v="Grapes, fresh"/>
    <s v="Exports"/>
    <s v="no estimation"/>
  </r>
  <r>
    <x v="5"/>
    <x v="5"/>
    <s v="World"/>
    <n v="79144883"/>
    <s v="kg"/>
    <n v="155497141"/>
    <s v="Grapes, fresh"/>
    <s v="Re-Exports"/>
    <s v="no estimation"/>
  </r>
  <r>
    <x v="5"/>
    <x v="5"/>
    <s v="World"/>
    <n v="446286947"/>
    <s v="kg"/>
    <n v="694085586"/>
    <s v="Grapes, fresh"/>
    <s v="Exports"/>
    <s v="no estimation"/>
  </r>
  <r>
    <x v="6"/>
    <x v="6"/>
    <s v="World"/>
    <n v="818951189"/>
    <s v="kg"/>
    <n v="1002296043"/>
    <s v="Grapes, fresh"/>
    <s v="Exports"/>
    <s v="no estimation"/>
  </r>
  <r>
    <x v="6"/>
    <x v="0"/>
    <s v="World"/>
    <n v="34293006"/>
    <s v="kg"/>
    <n v="19234445"/>
    <s v="Grapes, fresh"/>
    <s v="Exports"/>
    <s v="no estimation"/>
  </r>
  <r>
    <x v="6"/>
    <x v="1"/>
    <s v="World"/>
    <n v="456340940"/>
    <s v="kg"/>
    <n v="543672593"/>
    <s v="Grapes, fresh"/>
    <s v="Exports"/>
    <s v="no estimation"/>
  </r>
  <r>
    <x v="6"/>
    <x v="2"/>
    <s v="World"/>
    <n v="27879487"/>
    <s v="kg"/>
    <n v="49466384"/>
    <s v="Grapes, fresh"/>
    <s v="Exports"/>
    <s v="no estimation"/>
  </r>
  <r>
    <x v="6"/>
    <x v="3"/>
    <s v="World"/>
    <n v="284903248"/>
    <s v="kg"/>
    <n v="254176671"/>
    <s v="Grapes, fresh"/>
    <s v="Exports"/>
    <s v="no estimation"/>
  </r>
  <r>
    <x v="6"/>
    <x v="4"/>
    <s v="World"/>
    <n v="126282456"/>
    <s v="kg"/>
    <n v="191713309"/>
    <s v="Grapes, fresh"/>
    <s v="Exports"/>
    <s v="no estimation"/>
  </r>
  <r>
    <x v="6"/>
    <x v="5"/>
    <s v="World"/>
    <n v="82349919"/>
    <s v="kg"/>
    <n v="167797078"/>
    <s v="Grapes, fresh"/>
    <s v="Re-Exports"/>
    <s v="no estimation"/>
  </r>
  <r>
    <x v="6"/>
    <x v="5"/>
    <s v="World"/>
    <n v="372357866"/>
    <s v="kg"/>
    <n v="664449682"/>
    <s v="Grapes, fresh"/>
    <s v="Exports"/>
    <s v="no estimation"/>
  </r>
  <r>
    <x v="7"/>
    <x v="6"/>
    <s v="World"/>
    <n v="763017169"/>
    <s v="kg"/>
    <n v="1039496855"/>
    <s v="Grapes, fresh"/>
    <s v="Exports"/>
    <s v="no estimation"/>
  </r>
  <r>
    <x v="7"/>
    <x v="0"/>
    <s v="World"/>
    <n v="55789548"/>
    <s v="kg"/>
    <n v="32943644"/>
    <s v="Grapes, fresh"/>
    <s v="Exports"/>
    <s v="no estimation"/>
  </r>
  <r>
    <x v="7"/>
    <x v="1"/>
    <s v="World"/>
    <n v="465558587"/>
    <s v="kg"/>
    <n v="734055907"/>
    <s v="Grapes, fresh"/>
    <s v="Exports"/>
    <s v="no estimation"/>
  </r>
  <r>
    <x v="7"/>
    <x v="2"/>
    <s v="World"/>
    <n v="26095424"/>
    <s v="kg"/>
    <n v="60493035"/>
    <s v="Grapes, fresh"/>
    <s v="Exports"/>
    <s v="no estimation"/>
  </r>
  <r>
    <x v="7"/>
    <x v="3"/>
    <s v="World"/>
    <n v="286894614"/>
    <s v="kg"/>
    <n v="313139610"/>
    <s v="Grapes, fresh"/>
    <s v="Exports"/>
    <s v="no estimation"/>
  </r>
  <r>
    <x v="7"/>
    <x v="4"/>
    <s v="World"/>
    <n v="110917666"/>
    <s v="kg"/>
    <n v="208884385"/>
    <s v="Grapes, fresh"/>
    <s v="Exports"/>
    <s v="no estimation"/>
  </r>
  <r>
    <x v="7"/>
    <x v="5"/>
    <s v="World"/>
    <n v="80099831"/>
    <s v="kg"/>
    <n v="152177586"/>
    <s v="Grapes, fresh"/>
    <s v="Re-Exports"/>
    <s v="no estimation"/>
  </r>
  <r>
    <x v="7"/>
    <x v="5"/>
    <s v="World"/>
    <n v="386677278"/>
    <s v="kg"/>
    <n v="704103799"/>
    <s v="Grapes, fresh"/>
    <s v="Exports"/>
    <s v="no estimation"/>
  </r>
  <r>
    <x v="8"/>
    <x v="6"/>
    <s v="World"/>
    <n v="833067052"/>
    <s v="kg"/>
    <n v="1291132800"/>
    <s v="Grapes, fresh"/>
    <s v="Exports"/>
    <s v="no estimation"/>
  </r>
  <r>
    <x v="8"/>
    <x v="0"/>
    <s v="World"/>
    <n v="63302833"/>
    <s v="kg"/>
    <n v="47437070"/>
    <s v="Grapes, fresh"/>
    <s v="Exports"/>
    <s v="no estimation"/>
  </r>
  <r>
    <x v="8"/>
    <x v="1"/>
    <s v="World"/>
    <n v="539654518"/>
    <s v="kg"/>
    <n v="886890655"/>
    <s v="Grapes, fresh"/>
    <s v="Exports"/>
    <s v="no estimation"/>
  </r>
  <r>
    <x v="8"/>
    <x v="2"/>
    <s v="World"/>
    <n v="43883453"/>
    <s v="kg"/>
    <n v="85705329"/>
    <s v="Grapes, fresh"/>
    <s v="Exports"/>
    <s v="no estimation"/>
  </r>
  <r>
    <x v="8"/>
    <x v="3"/>
    <s v="World"/>
    <n v="261518776"/>
    <s v="kg"/>
    <n v="314290211"/>
    <s v="Grapes, fresh"/>
    <s v="Exports"/>
    <s v="no estimation"/>
  </r>
  <r>
    <x v="8"/>
    <x v="4"/>
    <s v="World"/>
    <n v="137946929"/>
    <s v="kg"/>
    <n v="268219953"/>
    <s v="Grapes, fresh"/>
    <s v="Exports"/>
    <s v="no estimation"/>
  </r>
  <r>
    <x v="8"/>
    <x v="5"/>
    <s v="World"/>
    <n v="90020751"/>
    <s v="kg"/>
    <n v="177562621"/>
    <s v="Grapes, fresh"/>
    <s v="Re-Exports"/>
    <s v="no estimation"/>
  </r>
  <r>
    <x v="8"/>
    <x v="5"/>
    <s v="World"/>
    <n v="424436503"/>
    <s v="kg"/>
    <n v="786633153"/>
    <s v="Grapes, fresh"/>
    <s v="Exports"/>
    <s v="no estimation"/>
  </r>
  <r>
    <x v="9"/>
    <x v="6"/>
    <s v="World"/>
    <n v="846675914"/>
    <s v="kg"/>
    <n v="1197167367"/>
    <s v="Grapes, fresh"/>
    <s v="Exports"/>
    <s v="no estimation"/>
  </r>
  <r>
    <x v="9"/>
    <x v="0"/>
    <s v="World"/>
    <n v="100105394"/>
    <s v="kg"/>
    <n v="85850489"/>
    <s v="Grapes, fresh"/>
    <s v="Exports"/>
    <s v="no estimation"/>
  </r>
  <r>
    <x v="9"/>
    <x v="1"/>
    <s v="World"/>
    <n v="397958460"/>
    <s v="kg"/>
    <n v="593633822"/>
    <s v="Grapes, fresh"/>
    <s v="Exports"/>
    <s v="no estimation"/>
  </r>
  <r>
    <x v="9"/>
    <x v="2"/>
    <s v="World"/>
    <n v="60523538"/>
    <s v="kg"/>
    <n v="135834193"/>
    <s v="Grapes, fresh"/>
    <s v="Exports"/>
    <s v="no estimation"/>
  </r>
  <r>
    <x v="9"/>
    <x v="3"/>
    <s v="World"/>
    <n v="270876773"/>
    <s v="kg"/>
    <n v="358492428"/>
    <s v="Grapes, fresh"/>
    <s v="Exports"/>
    <s v="no estimation"/>
  </r>
  <r>
    <x v="9"/>
    <x v="4"/>
    <s v="World"/>
    <n v="120882375"/>
    <s v="kg"/>
    <n v="226710378"/>
    <s v="Grapes, fresh"/>
    <s v="Exports"/>
    <s v="no estimation"/>
  </r>
  <r>
    <x v="9"/>
    <x v="5"/>
    <s v="World"/>
    <n v="72207186"/>
    <s v="kg"/>
    <n v="172875977"/>
    <s v="Grapes, fresh"/>
    <s v="Re-Exports"/>
    <s v="no estimation"/>
  </r>
  <r>
    <x v="9"/>
    <x v="5"/>
    <s v="World"/>
    <n v="375321687"/>
    <s v="kg"/>
    <n v="758950228"/>
    <s v="Grapes, fresh"/>
    <s v="Exports"/>
    <s v="no estimation"/>
  </r>
  <r>
    <x v="10"/>
    <x v="6"/>
    <s v="World"/>
    <n v="779491829"/>
    <s v="kg"/>
    <n v="1354853547"/>
    <s v="Grapes, fresh"/>
    <s v="Exports"/>
    <s v="no estimation"/>
  </r>
  <r>
    <x v="10"/>
    <x v="0"/>
    <s v="World"/>
    <n v="89358985"/>
    <s v="kg"/>
    <n v="104942952"/>
    <s v="Grapes, fresh"/>
    <s v="Exports"/>
    <s v="no estimation"/>
  </r>
  <r>
    <x v="10"/>
    <x v="1"/>
    <s v="World"/>
    <n v="484590532"/>
    <s v="kg"/>
    <n v="747942427"/>
    <s v="Grapes, fresh"/>
    <s v="Exports"/>
    <s v="no estimation"/>
  </r>
  <r>
    <x v="10"/>
    <x v="2"/>
    <s v="World"/>
    <n v="76741248"/>
    <s v="kg"/>
    <n v="184596815"/>
    <s v="Grapes, fresh"/>
    <s v="Exports"/>
    <s v="no estimation"/>
  </r>
  <r>
    <x v="10"/>
    <x v="3"/>
    <s v="World"/>
    <n v="259521006"/>
    <s v="kg"/>
    <n v="420833128"/>
    <s v="Grapes, fresh"/>
    <s v="Exports"/>
    <s v="both quantity and netweight"/>
  </r>
  <r>
    <x v="10"/>
    <x v="4"/>
    <s v="World"/>
    <n v="126786264"/>
    <s v="kg"/>
    <n v="259563518"/>
    <s v="Grapes, fresh"/>
    <s v="Exports"/>
    <s v="no estimation"/>
  </r>
  <r>
    <x v="10"/>
    <x v="5"/>
    <s v="World"/>
    <n v="79514511"/>
    <s v="kg"/>
    <n v="199118840"/>
    <s v="Grapes, fresh"/>
    <s v="Re-Exports"/>
    <s v="no estimation"/>
  </r>
  <r>
    <x v="10"/>
    <x v="5"/>
    <s v="World"/>
    <n v="407575925"/>
    <s v="kg"/>
    <n v="831123727"/>
    <s v="Grapes, fresh"/>
    <s v="Exports"/>
    <s v="no estimation"/>
  </r>
  <r>
    <x v="11"/>
    <x v="6"/>
    <s v="World"/>
    <n v="853905982"/>
    <s v="kg"/>
    <n v="1462022920"/>
    <s v="Grapes, fresh"/>
    <s v="Exports"/>
    <s v="no estimation"/>
  </r>
  <r>
    <x v="11"/>
    <x v="0"/>
    <s v="World"/>
    <n v="106477236"/>
    <s v="kg"/>
    <n v="162272604"/>
    <s v="Grapes, fresh"/>
    <s v="Exports"/>
    <s v="no estimation"/>
  </r>
  <r>
    <x v="11"/>
    <x v="1"/>
    <s v="World"/>
    <n v="501794748"/>
    <s v="kg"/>
    <n v="809555276"/>
    <s v="Grapes, fresh"/>
    <s v="Exports"/>
    <s v="no estimation"/>
  </r>
  <r>
    <x v="11"/>
    <x v="2"/>
    <s v="World"/>
    <n v="119815164"/>
    <s v="kg"/>
    <n v="300803516"/>
    <s v="Grapes, fresh"/>
    <s v="Exports"/>
    <s v="no estimation"/>
  </r>
  <r>
    <x v="11"/>
    <x v="3"/>
    <s v="World"/>
    <n v="253139906"/>
    <s v="kg"/>
    <n v="430399232"/>
    <s v="Grapes, fresh"/>
    <s v="Exports"/>
    <s v="no estimation"/>
  </r>
  <r>
    <x v="0"/>
    <x v="7"/>
    <s v="World"/>
    <n v="84838108"/>
    <s v="kg"/>
    <n v="85073500"/>
    <s v="Grapes, fresh"/>
    <s v="Exports"/>
    <s v="no estimation"/>
  </r>
  <r>
    <x v="1"/>
    <x v="7"/>
    <s v="World"/>
    <n v="118709303"/>
    <s v="kg"/>
    <n v="121465545"/>
    <s v="Grapes, fresh"/>
    <s v="Exports"/>
    <s v="no estimation"/>
  </r>
  <r>
    <x v="2"/>
    <x v="7"/>
    <s v="World"/>
    <n v="57606144"/>
    <s v="kg"/>
    <n v="65115504"/>
    <s v="Grapes, fresh"/>
    <s v="Exports"/>
    <s v="no estimation"/>
  </r>
  <r>
    <x v="3"/>
    <x v="7"/>
    <s v="World"/>
    <n v="68870165"/>
    <s v="kg"/>
    <n v="94075543"/>
    <s v="Grapes, fresh"/>
    <s v="Exports"/>
    <s v="no estimation"/>
  </r>
  <r>
    <x v="4"/>
    <x v="7"/>
    <s v="World"/>
    <n v="65616281"/>
    <s v="kg"/>
    <n v="92030719"/>
    <s v="Grapes, fresh"/>
    <s v="Exports"/>
    <s v="no estimation"/>
  </r>
  <r>
    <x v="5"/>
    <x v="7"/>
    <s v="World"/>
    <n v="90831605"/>
    <s v="kg"/>
    <n v="133993755"/>
    <s v="Grapes, fresh"/>
    <s v="Exports"/>
    <s v="no estimation"/>
  </r>
  <r>
    <x v="6"/>
    <x v="7"/>
    <s v="World"/>
    <n v="88731515"/>
    <s v="kg"/>
    <n v="138004597"/>
    <s v="Grapes, fresh"/>
    <s v="Exports"/>
    <s v="no estimation"/>
  </r>
  <r>
    <x v="7"/>
    <x v="7"/>
    <s v="World"/>
    <n v="69313590"/>
    <s v="kg"/>
    <n v="140593003"/>
    <s v="Grapes, fresh"/>
    <s v="Exports"/>
    <s v="no estimation"/>
  </r>
  <r>
    <x v="8"/>
    <x v="7"/>
    <s v="World"/>
    <n v="83602678"/>
    <s v="kg"/>
    <n v="174337995"/>
    <s v="Grapes, fresh"/>
    <s v="Exports"/>
    <s v="no estimation"/>
  </r>
  <r>
    <x v="9"/>
    <x v="7"/>
    <s v="World"/>
    <n v="94658616"/>
    <s v="kg"/>
    <n v="161852240"/>
    <s v="Grapes, fresh"/>
    <s v="Exports"/>
    <s v="no estimation"/>
  </r>
  <r>
    <x v="10"/>
    <x v="7"/>
    <s v="World"/>
    <n v="81190863"/>
    <s v="kg"/>
    <n v="137298292"/>
    <s v="Grapes, fresh"/>
    <s v="Exports"/>
    <s v="no estimation"/>
  </r>
  <r>
    <x v="11"/>
    <x v="7"/>
    <s v="World"/>
    <n v="79352235"/>
    <s v="kg"/>
    <n v="160644629"/>
    <s v="Grapes, fresh"/>
    <s v="Exports"/>
    <s v="no estimation"/>
  </r>
  <r>
    <x v="12"/>
    <x v="7"/>
    <s v="World"/>
    <n v="67228570"/>
    <s v="kg"/>
    <n v="121423970"/>
    <s v="Grapes, fresh"/>
    <s v="Exports"/>
    <s v="no estimation"/>
  </r>
  <r>
    <x v="13"/>
    <x v="7"/>
    <s v="World"/>
    <n v="93505131"/>
    <s v="kg"/>
    <n v="173090330"/>
    <s v="Grapes, fresh"/>
    <s v="Exports"/>
    <s v="no estimation"/>
  </r>
  <r>
    <x v="14"/>
    <x v="7"/>
    <s v="World"/>
    <n v="88388362"/>
    <s v="kg"/>
    <n v="182559302"/>
    <s v="Grapes, fresh"/>
    <s v="Exports"/>
    <s v="no estimation"/>
  </r>
  <r>
    <x v="11"/>
    <x v="4"/>
    <s v="World"/>
    <n v="138418808"/>
    <s v="kg"/>
    <n v="315626377"/>
    <s v="Grapes, fresh"/>
    <s v="Exports"/>
    <s v="no estimation"/>
  </r>
  <r>
    <x v="11"/>
    <x v="5"/>
    <s v="World"/>
    <n v="71195286"/>
    <s v="kg"/>
    <n v="187020541"/>
    <s v="Grapes, fresh"/>
    <s v="Re-Exports"/>
    <s v="no estimation"/>
  </r>
  <r>
    <x v="11"/>
    <x v="5"/>
    <s v="World"/>
    <n v="416347031"/>
    <s v="kg"/>
    <n v="908418197"/>
    <s v="Grapes, fresh"/>
    <s v="Exports"/>
    <s v="no estimation"/>
  </r>
  <r>
    <x v="12"/>
    <x v="6"/>
    <s v="World"/>
    <n v="812566317"/>
    <s v="kg"/>
    <n v="1455887104"/>
    <s v="Grapes, fresh"/>
    <s v="Exports"/>
    <s v="no estimation"/>
  </r>
  <r>
    <x v="12"/>
    <x v="0"/>
    <s v="World"/>
    <n v="121658976"/>
    <s v="kg"/>
    <n v="262135233"/>
    <s v="Grapes, fresh"/>
    <s v="Exports"/>
    <s v="no estimation"/>
  </r>
  <r>
    <x v="12"/>
    <x v="1"/>
    <s v="World"/>
    <n v="491368505"/>
    <s v="kg"/>
    <n v="772411872"/>
    <s v="Grapes, fresh"/>
    <s v="Exports"/>
    <s v="no estimation"/>
  </r>
  <r>
    <x v="12"/>
    <x v="2"/>
    <s v="World"/>
    <n v="148695802"/>
    <s v="kg"/>
    <n v="365393399"/>
    <s v="Grapes, fresh"/>
    <s v="Exports"/>
    <s v="no estimation"/>
  </r>
  <r>
    <x v="12"/>
    <x v="3"/>
    <s v="World"/>
    <n v="267503473"/>
    <s v="kg"/>
    <n v="433261943"/>
    <s v="Grapes, fresh"/>
    <s v="Exports"/>
    <s v="no estimation"/>
  </r>
  <r>
    <x v="12"/>
    <x v="4"/>
    <s v="World"/>
    <n v="128075613"/>
    <s v="kg"/>
    <n v="271669489"/>
    <s v="Grapes, fresh"/>
    <s v="Exports"/>
    <s v="no estimation"/>
  </r>
  <r>
    <x v="12"/>
    <x v="5"/>
    <s v="World"/>
    <n v="65244812"/>
    <s v="kg"/>
    <n v="175250386"/>
    <s v="Grapes, fresh"/>
    <s v="Re-Exports"/>
    <s v="no estimation"/>
  </r>
  <r>
    <x v="12"/>
    <x v="5"/>
    <s v="World"/>
    <n v="422295864"/>
    <s v="kg"/>
    <n v="974928363"/>
    <s v="Grapes, fresh"/>
    <s v="Exports"/>
    <s v="no estimation"/>
  </r>
  <r>
    <x v="13"/>
    <x v="6"/>
    <s v="World"/>
    <n v="856712966"/>
    <s v="kg"/>
    <n v="1604924149"/>
    <s v="Grapes, fresh"/>
    <s v="Exports"/>
    <s v="no estimation"/>
  </r>
  <r>
    <x v="13"/>
    <x v="0"/>
    <s v="World"/>
    <n v="105151812"/>
    <s v="kg"/>
    <n v="268561280"/>
    <s v="Grapes, fresh"/>
    <s v="Exports"/>
    <s v="no estimation"/>
  </r>
  <r>
    <x v="13"/>
    <x v="1"/>
    <s v="World"/>
    <n v="509965704"/>
    <s v="kg"/>
    <n v="816976937"/>
    <s v="Grapes, fresh"/>
    <s v="Exports"/>
    <s v="no estimation"/>
  </r>
  <r>
    <x v="13"/>
    <x v="2"/>
    <s v="World"/>
    <n v="176047591"/>
    <s v="kg"/>
    <n v="449889185"/>
    <s v="Grapes, fresh"/>
    <s v="Exports"/>
    <s v="no estimation"/>
  </r>
  <r>
    <x v="13"/>
    <x v="3"/>
    <s v="World"/>
    <n v="283238512"/>
    <s v="kg"/>
    <n v="441038751"/>
    <s v="Grapes, fresh"/>
    <s v="Exports"/>
    <s v="no estimation"/>
  </r>
  <r>
    <x v="13"/>
    <x v="4"/>
    <s v="World"/>
    <n v="140438701"/>
    <s v="kg"/>
    <n v="316163637"/>
    <s v="Grapes, fresh"/>
    <s v="Exports"/>
    <s v="no estimation"/>
  </r>
  <r>
    <x v="13"/>
    <x v="5"/>
    <s v="World"/>
    <n v="61307072"/>
    <s v="kg"/>
    <n v="171716744"/>
    <s v="Grapes, fresh"/>
    <s v="Re-Exports"/>
    <s v="no estimation"/>
  </r>
  <r>
    <x v="13"/>
    <x v="5"/>
    <s v="World"/>
    <n v="474264114"/>
    <s v="kg"/>
    <n v="1084478029"/>
    <s v="Grapes, fresh"/>
    <s v="Exports"/>
    <s v="no estimation"/>
  </r>
  <r>
    <x v="14"/>
    <x v="6"/>
    <s v="World"/>
    <n v="731893605"/>
    <s v="kg"/>
    <n v="1513610815"/>
    <s v="Grapes, fresh"/>
    <s v="Exports"/>
    <s v="no estimation"/>
  </r>
  <r>
    <x v="14"/>
    <x v="1"/>
    <s v="World"/>
    <n v="447466753"/>
    <s v="kg"/>
    <n v="751781781"/>
    <s v="Grapes, fresh"/>
    <s v="Exports"/>
    <s v="no estimation"/>
  </r>
  <r>
    <x v="14"/>
    <x v="3"/>
    <s v="World"/>
    <n v="298424427"/>
    <s v="kg"/>
    <n v="498014133"/>
    <s v="Grapes, fresh"/>
    <s v="Exports"/>
    <s v="no estimation"/>
  </r>
  <r>
    <x v="14"/>
    <x v="4"/>
    <s v="World"/>
    <n v="145310936"/>
    <s v="kg"/>
    <n v="344362439"/>
    <s v="Grapes, fresh"/>
    <s v="Exports"/>
    <s v="no estimation"/>
  </r>
  <r>
    <x v="14"/>
    <x v="5"/>
    <s v="World"/>
    <n v="53937882"/>
    <s v="kg"/>
    <n v="155210097"/>
    <s v="Grapes, fresh"/>
    <s v="Re-Exports"/>
    <s v="no estimation"/>
  </r>
  <r>
    <x v="14"/>
    <x v="5"/>
    <s v="World"/>
    <n v="446546749"/>
    <s v="kg"/>
    <n v="1030689102"/>
    <s v="Grapes, fresh"/>
    <s v="Exports"/>
    <s v="no estimatio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92">
  <r>
    <x v="0"/>
    <x v="0"/>
    <x v="0"/>
    <n v="83485"/>
    <s v="l"/>
    <n v="301023"/>
    <s v="Sparkling wine of fresh grapes"/>
    <s v="Exports"/>
    <s v="both quantity and netweight"/>
  </r>
  <r>
    <x v="0"/>
    <x v="0"/>
    <x v="0"/>
    <n v="3519428"/>
    <s v="l"/>
    <n v="9471339"/>
    <s v="Wine other than sparkling wine of fresh grapes, in"/>
    <s v="Exports"/>
    <s v="netweight"/>
  </r>
  <r>
    <x v="0"/>
    <x v="0"/>
    <x v="0"/>
    <n v="3760627"/>
    <s v="l"/>
    <n v="1821341"/>
    <s v="Wine other than sparkling wine of fresh grapes, in"/>
    <s v="Exports"/>
    <s v="netweight"/>
  </r>
  <r>
    <x v="0"/>
    <x v="0"/>
    <x v="1"/>
    <n v="3130"/>
    <s v="l"/>
    <n v="406"/>
    <s v="Sparkling wine of fresh grapes"/>
    <s v="Exports"/>
    <s v="both quantity and netweight"/>
  </r>
  <r>
    <x v="0"/>
    <x v="0"/>
    <x v="1"/>
    <n v="1317110"/>
    <s v="l"/>
    <n v="739498"/>
    <s v="Wine other than sparkling wine of fresh grapes, in"/>
    <s v="Exports"/>
    <s v="both quantity and netweight"/>
  </r>
  <r>
    <x v="0"/>
    <x v="0"/>
    <x v="1"/>
    <n v="3272420"/>
    <s v="l"/>
    <n v="7389109"/>
    <s v="Wine other than sparkling wine of fresh grapes, in"/>
    <s v="Exports"/>
    <s v="netweight"/>
  </r>
  <r>
    <x v="0"/>
    <x v="0"/>
    <x v="2"/>
    <n v="8361"/>
    <s v="l"/>
    <n v="18329"/>
    <s v="Sparkling wine of fresh grapes"/>
    <s v="Exports"/>
    <s v="both quantity and netweight"/>
  </r>
  <r>
    <x v="0"/>
    <x v="0"/>
    <x v="2"/>
    <n v="1605327"/>
    <s v="l"/>
    <n v="1242628"/>
    <s v="Wine other than sparkling wine of fresh grapes, in"/>
    <s v="Exports"/>
    <s v="netweight"/>
  </r>
  <r>
    <x v="0"/>
    <x v="0"/>
    <x v="2"/>
    <n v="4889268"/>
    <s v="l"/>
    <n v="7686353"/>
    <s v="Wine other than sparkling wine of fresh grapes, in"/>
    <s v="Exports"/>
    <s v="netweight"/>
  </r>
  <r>
    <x v="0"/>
    <x v="0"/>
    <x v="3"/>
    <m/>
    <s v="l"/>
    <n v="69000"/>
    <s v="Sparkling wine of fresh grapes"/>
    <s v="Exports"/>
    <s v="quantity"/>
  </r>
  <r>
    <x v="0"/>
    <x v="0"/>
    <x v="3"/>
    <n v="1009266"/>
    <s v="l"/>
    <n v="1570430"/>
    <s v="Wine other than sparkling wine of fresh grapes, in"/>
    <s v="Exports"/>
    <s v="netweight"/>
  </r>
  <r>
    <x v="0"/>
    <x v="0"/>
    <x v="3"/>
    <n v="3577799"/>
    <s v="l"/>
    <n v="2621469"/>
    <s v="Wine other than sparkling wine of fresh grapes, in"/>
    <s v="Exports"/>
    <s v="netweight"/>
  </r>
  <r>
    <x v="0"/>
    <x v="0"/>
    <x v="4"/>
    <n v="42578"/>
    <s v="l"/>
    <n v="154600"/>
    <s v="Sparkling wine of fresh grapes"/>
    <s v="Exports"/>
    <s v="both quantity and netweight"/>
  </r>
  <r>
    <x v="0"/>
    <x v="0"/>
    <x v="4"/>
    <n v="3550308"/>
    <s v="l"/>
    <n v="3114042"/>
    <s v="Wine other than sparkling wine of fresh grapes, in"/>
    <s v="Exports"/>
    <s v="netweight"/>
  </r>
  <r>
    <x v="0"/>
    <x v="0"/>
    <x v="4"/>
    <n v="7877176"/>
    <s v="l"/>
    <n v="18113135"/>
    <s v="Wine other than sparkling wine of fresh grapes, in"/>
    <s v="Exports"/>
    <s v="netweight"/>
  </r>
  <r>
    <x v="0"/>
    <x v="0"/>
    <x v="5"/>
    <n v="55178"/>
    <s v="l"/>
    <n v="129946"/>
    <s v="Sparkling wine of fresh grapes"/>
    <s v="Exports"/>
    <s v="both quantity and netweight"/>
  </r>
  <r>
    <x v="0"/>
    <x v="0"/>
    <x v="5"/>
    <n v="5073810"/>
    <s v="l"/>
    <n v="3914209"/>
    <s v="Wine other than sparkling wine of fresh grapes, in"/>
    <s v="Exports"/>
    <s v="netweight"/>
  </r>
  <r>
    <x v="0"/>
    <x v="0"/>
    <x v="5"/>
    <n v="20336066"/>
    <s v="l"/>
    <n v="34157791"/>
    <s v="Wine other than sparkling wine of fresh grapes, in"/>
    <s v="Exports"/>
    <s v="netweight"/>
  </r>
  <r>
    <x v="0"/>
    <x v="0"/>
    <x v="6"/>
    <n v="155771"/>
    <s v="l"/>
    <n v="358872"/>
    <s v="Wine other than sparkling wine of fresh grapes, in"/>
    <s v="Exports"/>
    <s v="netweight"/>
  </r>
  <r>
    <x v="0"/>
    <x v="0"/>
    <x v="6"/>
    <n v="3377867"/>
    <s v="l"/>
    <n v="288327"/>
    <s v="Wine other than sparkling wine of fresh grapes, in"/>
    <s v="Exports"/>
    <s v="netweight"/>
  </r>
  <r>
    <x v="0"/>
    <x v="0"/>
    <x v="7"/>
    <n v="84911"/>
    <s v="l"/>
    <n v="305334"/>
    <s v="Sparkling wine of fresh grapes"/>
    <s v="Exports"/>
    <s v="both quantity and netweight"/>
  </r>
  <r>
    <x v="0"/>
    <x v="0"/>
    <x v="7"/>
    <n v="500229"/>
    <s v="l"/>
    <n v="469490"/>
    <s v="Wine other than sparkling wine of fresh grapes, in"/>
    <s v="Exports"/>
    <s v="netweight"/>
  </r>
  <r>
    <x v="0"/>
    <x v="0"/>
    <x v="7"/>
    <n v="4233497"/>
    <s v="l"/>
    <n v="8660309"/>
    <s v="Wine other than sparkling wine of fresh grapes, in"/>
    <s v="Exports"/>
    <s v="netweight"/>
  </r>
  <r>
    <x v="0"/>
    <x v="0"/>
    <x v="8"/>
    <m/>
    <s v="l"/>
    <n v="1568140"/>
    <s v="Sparkling wine of fresh grapes"/>
    <s v="Exports"/>
    <s v="quantity"/>
  </r>
  <r>
    <x v="0"/>
    <x v="0"/>
    <x v="8"/>
    <n v="15379167"/>
    <s v="l"/>
    <n v="7441902"/>
    <s v="Wine other than sparkling wine of fresh grapes, in"/>
    <s v="Exports"/>
    <s v="netweight"/>
  </r>
  <r>
    <x v="0"/>
    <x v="0"/>
    <x v="8"/>
    <n v="41110562"/>
    <s v="l"/>
    <n v="84554895"/>
    <s v="Wine other than sparkling wine of fresh grapes, in"/>
    <s v="Exports"/>
    <s v="both quantity and netweight"/>
  </r>
  <r>
    <x v="0"/>
    <x v="0"/>
    <x v="9"/>
    <n v="20198"/>
    <s v="l"/>
    <n v="106842"/>
    <s v="Sparkling wine of fresh grapes"/>
    <s v="Exports"/>
    <s v="both quantity and netweight"/>
  </r>
  <r>
    <x v="0"/>
    <x v="0"/>
    <x v="9"/>
    <n v="64635"/>
    <s v="l"/>
    <n v="244092"/>
    <s v="Wine other than sparkling wine of fresh grapes, in"/>
    <s v="Exports"/>
    <s v="netweight"/>
  </r>
  <r>
    <x v="0"/>
    <x v="0"/>
    <x v="9"/>
    <n v="2529148"/>
    <s v="l"/>
    <n v="9431619"/>
    <s v="Wine other than sparkling wine of fresh grapes, in"/>
    <s v="Exports"/>
    <s v="netweight"/>
  </r>
  <r>
    <x v="1"/>
    <x v="0"/>
    <x v="0"/>
    <n v="34402"/>
    <s v="l"/>
    <n v="109477"/>
    <s v="Sparkling wine of fresh grapes"/>
    <s v="Exports"/>
    <s v="netweight"/>
  </r>
  <r>
    <x v="1"/>
    <x v="0"/>
    <x v="0"/>
    <n v="2732318"/>
    <s v="l"/>
    <n v="6050771"/>
    <s v="Wine other than sparkling wine of fresh grapes, in"/>
    <s v="Exports"/>
    <s v="netweight"/>
  </r>
  <r>
    <x v="1"/>
    <x v="0"/>
    <x v="0"/>
    <n v="4219107"/>
    <s v="l"/>
    <n v="2811240"/>
    <s v="Wine other than sparkling wine of fresh grapes, in"/>
    <s v="Exports"/>
    <s v="netweight"/>
  </r>
  <r>
    <x v="1"/>
    <x v="0"/>
    <x v="1"/>
    <n v="33404"/>
    <s v="l"/>
    <n v="58513"/>
    <s v="Sparkling wine of fresh grapes"/>
    <s v="Exports"/>
    <s v="netweight"/>
  </r>
  <r>
    <x v="1"/>
    <x v="0"/>
    <x v="1"/>
    <n v="3194309"/>
    <s v="l"/>
    <n v="1068577"/>
    <s v="Wine other than sparkling wine of fresh grapes, in"/>
    <s v="Exports"/>
    <s v="netweight"/>
  </r>
  <r>
    <x v="1"/>
    <x v="0"/>
    <x v="1"/>
    <n v="3439596"/>
    <s v="l"/>
    <n v="7280008"/>
    <s v="Wine other than sparkling wine of fresh grapes, in"/>
    <s v="Exports"/>
    <s v="netweight"/>
  </r>
  <r>
    <x v="1"/>
    <x v="0"/>
    <x v="2"/>
    <n v="189"/>
    <s v="l"/>
    <n v="969"/>
    <s v="Sparkling wine of fresh grapes"/>
    <s v="Exports"/>
    <s v="netweight"/>
  </r>
  <r>
    <x v="1"/>
    <x v="0"/>
    <x v="2"/>
    <n v="2484165"/>
    <s v="l"/>
    <n v="1892482"/>
    <s v="Wine other than sparkling wine of fresh grapes, in"/>
    <s v="Exports"/>
    <s v="netweight"/>
  </r>
  <r>
    <x v="1"/>
    <x v="0"/>
    <x v="2"/>
    <n v="3087324"/>
    <s v="l"/>
    <n v="6869849"/>
    <s v="Wine other than sparkling wine of fresh grapes, in"/>
    <s v="Exports"/>
    <s v="netweight"/>
  </r>
  <r>
    <x v="1"/>
    <x v="0"/>
    <x v="3"/>
    <n v="3922"/>
    <s v="l"/>
    <n v="14550"/>
    <s v="Sparkling wine of fresh grapes"/>
    <s v="Exports"/>
    <s v="netweight"/>
  </r>
  <r>
    <x v="1"/>
    <x v="0"/>
    <x v="3"/>
    <n v="1849348"/>
    <s v="l"/>
    <n v="2666741"/>
    <s v="Wine other than sparkling wine of fresh grapes, in"/>
    <s v="Exports"/>
    <s v="netweight"/>
  </r>
  <r>
    <x v="1"/>
    <x v="0"/>
    <x v="3"/>
    <n v="3475454"/>
    <s v="l"/>
    <n v="2148212"/>
    <s v="Wine other than sparkling wine of fresh grapes, in"/>
    <s v="Exports"/>
    <s v="netweight"/>
  </r>
  <r>
    <x v="1"/>
    <x v="0"/>
    <x v="4"/>
    <n v="60507"/>
    <s v="l"/>
    <n v="156008"/>
    <s v="Sparkling wine of fresh grapes"/>
    <s v="Exports"/>
    <s v="netweight"/>
  </r>
  <r>
    <x v="1"/>
    <x v="0"/>
    <x v="4"/>
    <n v="3891757"/>
    <s v="l"/>
    <n v="2433658"/>
    <s v="Wine other than sparkling wine of fresh grapes, in"/>
    <s v="Exports"/>
    <s v="netweight"/>
  </r>
  <r>
    <x v="1"/>
    <x v="0"/>
    <x v="4"/>
    <n v="7666467"/>
    <s v="l"/>
    <n v="17757000"/>
    <s v="Wine other than sparkling wine of fresh grapes, in"/>
    <s v="Exports"/>
    <s v="netweight"/>
  </r>
  <r>
    <x v="1"/>
    <x v="0"/>
    <x v="5"/>
    <n v="42643"/>
    <s v="l"/>
    <n v="245667"/>
    <s v="Sparkling wine of fresh grapes"/>
    <s v="Exports"/>
    <s v="netweight"/>
  </r>
  <r>
    <x v="1"/>
    <x v="0"/>
    <x v="5"/>
    <n v="5513111"/>
    <s v="l"/>
    <n v="3362500"/>
    <s v="Wine other than sparkling wine of fresh grapes, in"/>
    <s v="Exports"/>
    <s v="netweight"/>
  </r>
  <r>
    <x v="1"/>
    <x v="0"/>
    <x v="5"/>
    <n v="22701718"/>
    <s v="l"/>
    <n v="36534556"/>
    <s v="Wine other than sparkling wine of fresh grapes, in"/>
    <s v="Exports"/>
    <s v="netweight"/>
  </r>
  <r>
    <x v="1"/>
    <x v="0"/>
    <x v="6"/>
    <n v="1359"/>
    <s v="l"/>
    <n v="4275"/>
    <s v="Sparkling wine of fresh grapes"/>
    <s v="Exports"/>
    <s v="netweight"/>
  </r>
  <r>
    <x v="1"/>
    <x v="0"/>
    <x v="6"/>
    <n v="47911"/>
    <s v="l"/>
    <n v="33680"/>
    <s v="Wine other than sparkling wine of fresh grapes, in"/>
    <s v="Exports"/>
    <s v="netweight"/>
  </r>
  <r>
    <x v="1"/>
    <x v="0"/>
    <x v="6"/>
    <n v="99441"/>
    <s v="l"/>
    <n v="221293"/>
    <s v="Wine other than sparkling wine of fresh grapes, in"/>
    <s v="Exports"/>
    <s v="netweight"/>
  </r>
  <r>
    <x v="1"/>
    <x v="0"/>
    <x v="7"/>
    <n v="23125"/>
    <s v="l"/>
    <n v="113070"/>
    <s v="Sparkling wine of fresh grapes"/>
    <s v="Exports"/>
    <s v="netweight"/>
  </r>
  <r>
    <x v="1"/>
    <x v="0"/>
    <x v="7"/>
    <n v="637364"/>
    <s v="l"/>
    <n v="866602"/>
    <s v="Wine other than sparkling wine of fresh grapes, in"/>
    <s v="Exports"/>
    <s v="netweight"/>
  </r>
  <r>
    <x v="1"/>
    <x v="0"/>
    <x v="7"/>
    <n v="3326211"/>
    <s v="l"/>
    <n v="7168467"/>
    <s v="Wine other than sparkling wine of fresh grapes, in"/>
    <s v="Exports"/>
    <s v="netweight"/>
  </r>
  <r>
    <x v="1"/>
    <x v="0"/>
    <x v="8"/>
    <n v="220016"/>
    <s v="l"/>
    <n v="578597"/>
    <s v="Sparkling wine of fresh grapes"/>
    <s v="Exports"/>
    <s v="netweight"/>
  </r>
  <r>
    <x v="1"/>
    <x v="0"/>
    <x v="8"/>
    <n v="15126832"/>
    <s v="l"/>
    <n v="7089199"/>
    <s v="Wine other than sparkling wine of fresh grapes, in"/>
    <s v="Exports"/>
    <s v="netweight"/>
  </r>
  <r>
    <x v="1"/>
    <x v="0"/>
    <x v="8"/>
    <n v="50301814"/>
    <s v="l"/>
    <n v="74693182"/>
    <s v="Wine other than sparkling wine of fresh grapes, in"/>
    <s v="Exports"/>
    <s v="netweight"/>
  </r>
  <r>
    <x v="1"/>
    <x v="0"/>
    <x v="9"/>
    <n v="8289"/>
    <s v="l"/>
    <n v="39569"/>
    <s v="Sparkling wine of fresh grapes"/>
    <s v="Exports"/>
    <s v="netweight"/>
  </r>
  <r>
    <x v="1"/>
    <x v="0"/>
    <x v="9"/>
    <n v="64219"/>
    <s v="l"/>
    <n v="162562"/>
    <s v="Wine other than sparkling wine of fresh grapes, in"/>
    <s v="Exports"/>
    <s v="netweight"/>
  </r>
  <r>
    <x v="1"/>
    <x v="0"/>
    <x v="9"/>
    <n v="2756979"/>
    <s v="l"/>
    <n v="10747631"/>
    <s v="Wine other than sparkling wine of fresh grapes, in"/>
    <s v="Exports"/>
    <s v="netweight"/>
  </r>
  <r>
    <x v="2"/>
    <x v="0"/>
    <x v="0"/>
    <n v="43628"/>
    <s v="l"/>
    <n v="136106"/>
    <s v="Sparkling wine of fresh grapes"/>
    <s v="Exports"/>
    <s v="netweight"/>
  </r>
  <r>
    <x v="2"/>
    <x v="0"/>
    <x v="0"/>
    <n v="2803557"/>
    <s v="l"/>
    <n v="6176972"/>
    <s v="Wine other than sparkling wine of fresh grapes, in"/>
    <s v="Exports"/>
    <s v="netweight"/>
  </r>
  <r>
    <x v="2"/>
    <x v="0"/>
    <x v="0"/>
    <n v="3059672"/>
    <s v="l"/>
    <n v="1566731"/>
    <s v="Wine other than sparkling wine of fresh grapes, in"/>
    <s v="Exports"/>
    <s v="netweight"/>
  </r>
  <r>
    <x v="2"/>
    <x v="0"/>
    <x v="1"/>
    <n v="815"/>
    <s v="l"/>
    <n v="6709"/>
    <s v="Sparkling wine of fresh grapes"/>
    <s v="Exports"/>
    <s v="netweight"/>
  </r>
  <r>
    <x v="2"/>
    <x v="0"/>
    <x v="1"/>
    <n v="2775428"/>
    <s v="l"/>
    <n v="964383"/>
    <s v="Wine other than sparkling wine of fresh grapes, in"/>
    <s v="Exports"/>
    <s v="netweight"/>
  </r>
  <r>
    <x v="2"/>
    <x v="0"/>
    <x v="1"/>
    <n v="4712972"/>
    <s v="l"/>
    <n v="8399768"/>
    <s v="Wine other than sparkling wine of fresh grapes, in"/>
    <s v="Exports"/>
    <s v="netweight"/>
  </r>
  <r>
    <x v="2"/>
    <x v="0"/>
    <x v="2"/>
    <n v="10866"/>
    <s v="l"/>
    <n v="34758"/>
    <s v="Sparkling wine of fresh grapes"/>
    <s v="Exports"/>
    <s v="netweight"/>
  </r>
  <r>
    <x v="2"/>
    <x v="0"/>
    <x v="2"/>
    <n v="2824792"/>
    <s v="l"/>
    <n v="2063960"/>
    <s v="Wine other than sparkling wine of fresh grapes, in"/>
    <s v="Exports"/>
    <s v="netweight"/>
  </r>
  <r>
    <x v="2"/>
    <x v="0"/>
    <x v="2"/>
    <n v="4980690"/>
    <s v="l"/>
    <n v="10385846"/>
    <s v="Wine other than sparkling wine of fresh grapes, in"/>
    <s v="Exports"/>
    <s v="netweight"/>
  </r>
  <r>
    <x v="2"/>
    <x v="0"/>
    <x v="3"/>
    <n v="16513"/>
    <s v="l"/>
    <n v="70025"/>
    <s v="Sparkling wine of fresh grapes"/>
    <s v="Exports"/>
    <s v="netweight"/>
  </r>
  <r>
    <x v="2"/>
    <x v="0"/>
    <x v="3"/>
    <n v="2597931"/>
    <s v="l"/>
    <n v="1477858"/>
    <s v="Wine other than sparkling wine of fresh grapes, in"/>
    <s v="Exports"/>
    <s v="netweight"/>
  </r>
  <r>
    <x v="2"/>
    <x v="0"/>
    <x v="3"/>
    <n v="2820541"/>
    <s v="l"/>
    <n v="2794397"/>
    <s v="Wine other than sparkling wine of fresh grapes, in"/>
    <s v="Exports"/>
    <s v="netweight"/>
  </r>
  <r>
    <x v="2"/>
    <x v="0"/>
    <x v="4"/>
    <n v="59407"/>
    <s v="l"/>
    <n v="155025"/>
    <s v="Sparkling wine of fresh grapes"/>
    <s v="Exports"/>
    <s v="netweight"/>
  </r>
  <r>
    <x v="2"/>
    <x v="0"/>
    <x v="4"/>
    <n v="5192720"/>
    <s v="l"/>
    <n v="3363136"/>
    <s v="Wine other than sparkling wine of fresh grapes, in"/>
    <s v="Exports"/>
    <s v="netweight"/>
  </r>
  <r>
    <x v="2"/>
    <x v="0"/>
    <x v="4"/>
    <n v="10645134"/>
    <s v="l"/>
    <n v="20481592"/>
    <s v="Wine other than sparkling wine of fresh grapes, in"/>
    <s v="Exports"/>
    <s v="netweight"/>
  </r>
  <r>
    <x v="2"/>
    <x v="0"/>
    <x v="5"/>
    <n v="180450"/>
    <s v="l"/>
    <n v="223849"/>
    <s v="Sparkling wine of fresh grapes"/>
    <s v="Exports"/>
    <s v="netweight"/>
  </r>
  <r>
    <x v="2"/>
    <x v="0"/>
    <x v="5"/>
    <n v="6694644"/>
    <s v="l"/>
    <n v="3886563"/>
    <s v="Wine other than sparkling wine of fresh grapes, in"/>
    <s v="Exports"/>
    <s v="netweight"/>
  </r>
  <r>
    <x v="2"/>
    <x v="0"/>
    <x v="5"/>
    <n v="25999622"/>
    <s v="l"/>
    <n v="42060902"/>
    <s v="Wine other than sparkling wine of fresh grapes, in"/>
    <s v="Exports"/>
    <s v="netweight"/>
  </r>
  <r>
    <x v="2"/>
    <x v="0"/>
    <x v="6"/>
    <n v="225"/>
    <s v="l"/>
    <n v="1586"/>
    <s v="Sparkling wine of fresh grapes"/>
    <s v="Exports"/>
    <s v="netweight"/>
  </r>
  <r>
    <x v="2"/>
    <x v="0"/>
    <x v="6"/>
    <n v="276561"/>
    <s v="l"/>
    <n v="583243"/>
    <s v="Wine other than sparkling wine of fresh grapes, in"/>
    <s v="Exports"/>
    <s v="netweight"/>
  </r>
  <r>
    <x v="2"/>
    <x v="0"/>
    <x v="7"/>
    <n v="73651"/>
    <s v="l"/>
    <n v="350836"/>
    <s v="Sparkling wine of fresh grapes"/>
    <s v="Exports"/>
    <s v="netweight"/>
  </r>
  <r>
    <x v="2"/>
    <x v="0"/>
    <x v="7"/>
    <n v="1102251"/>
    <s v="l"/>
    <n v="1689687"/>
    <s v="Wine other than sparkling wine of fresh grapes, in"/>
    <s v="Exports"/>
    <s v="netweight"/>
  </r>
  <r>
    <x v="2"/>
    <x v="0"/>
    <x v="7"/>
    <n v="3170832"/>
    <s v="l"/>
    <n v="7399586"/>
    <s v="Wine other than sparkling wine of fresh grapes, in"/>
    <s v="Exports"/>
    <s v="netweight"/>
  </r>
  <r>
    <x v="2"/>
    <x v="0"/>
    <x v="8"/>
    <n v="453997"/>
    <s v="l"/>
    <n v="1067230"/>
    <s v="Sparkling wine of fresh grapes"/>
    <s v="Exports"/>
    <s v="netweight"/>
  </r>
  <r>
    <x v="2"/>
    <x v="0"/>
    <x v="8"/>
    <n v="13903866"/>
    <s v="l"/>
    <n v="7494351"/>
    <s v="Wine other than sparkling wine of fresh grapes, in"/>
    <s v="Exports"/>
    <s v="netweight"/>
  </r>
  <r>
    <x v="2"/>
    <x v="0"/>
    <x v="8"/>
    <n v="74683072"/>
    <s v="l"/>
    <n v="104809321"/>
    <s v="Wine other than sparkling wine of fresh grapes, in"/>
    <s v="Exports"/>
    <s v="netweight"/>
  </r>
  <r>
    <x v="2"/>
    <x v="0"/>
    <x v="9"/>
    <n v="39263"/>
    <s v="l"/>
    <n v="87170"/>
    <s v="Wine other than sparkling wine of fresh grapes, in"/>
    <s v="Exports"/>
    <s v="netweight"/>
  </r>
  <r>
    <x v="2"/>
    <x v="0"/>
    <x v="9"/>
    <n v="63426"/>
    <s v="l"/>
    <n v="129564"/>
    <s v="Sparkling wine of fresh grapes"/>
    <s v="Exports"/>
    <s v="netweight"/>
  </r>
  <r>
    <x v="2"/>
    <x v="0"/>
    <x v="9"/>
    <n v="4607476"/>
    <s v="l"/>
    <n v="14194004"/>
    <s v="Wine other than sparkling wine of fresh grapes, in"/>
    <s v="Exports"/>
    <s v="netweight"/>
  </r>
  <r>
    <x v="3"/>
    <x v="0"/>
    <x v="0"/>
    <n v="56608"/>
    <s v="l"/>
    <n v="276621"/>
    <s v="Sparkling wine of fresh grapes"/>
    <s v="Exports"/>
    <s v="netweight"/>
  </r>
  <r>
    <x v="3"/>
    <x v="0"/>
    <x v="0"/>
    <n v="3080983"/>
    <s v="l"/>
    <n v="2203783"/>
    <s v="Wine other than sparkling wine of fresh grapes, in"/>
    <s v="Exports"/>
    <s v="netweight"/>
  </r>
  <r>
    <x v="3"/>
    <x v="0"/>
    <x v="0"/>
    <n v="4401504"/>
    <s v="l"/>
    <n v="10392350"/>
    <s v="Wine other than sparkling wine of fresh grapes, in"/>
    <s v="Exports"/>
    <s v="netweight"/>
  </r>
  <r>
    <x v="3"/>
    <x v="0"/>
    <x v="1"/>
    <n v="1175"/>
    <s v="l"/>
    <n v="8893"/>
    <s v="Sparkling wine of fresh grapes"/>
    <s v="Exports"/>
    <s v="netweight"/>
  </r>
  <r>
    <x v="3"/>
    <x v="0"/>
    <x v="1"/>
    <n v="1859648"/>
    <s v="l"/>
    <n v="1115681"/>
    <s v="Wine other than sparkling wine of fresh grapes, in"/>
    <s v="Exports"/>
    <s v="netweight"/>
  </r>
  <r>
    <x v="3"/>
    <x v="0"/>
    <x v="1"/>
    <n v="3819180"/>
    <s v="l"/>
    <n v="10607789"/>
    <s v="Wine other than sparkling wine of fresh grapes, in"/>
    <s v="Exports"/>
    <s v="netweight"/>
  </r>
  <r>
    <x v="3"/>
    <x v="0"/>
    <x v="2"/>
    <n v="58452"/>
    <s v="l"/>
    <n v="172771"/>
    <s v="Sparkling wine of fresh grapes"/>
    <s v="Exports"/>
    <s v="netweight"/>
  </r>
  <r>
    <x v="3"/>
    <x v="0"/>
    <x v="2"/>
    <n v="2968898"/>
    <s v="l"/>
    <n v="3122885"/>
    <s v="Wine other than sparkling wine of fresh grapes, in"/>
    <s v="Exports"/>
    <s v="netweight"/>
  </r>
  <r>
    <x v="3"/>
    <x v="0"/>
    <x v="2"/>
    <n v="4708880"/>
    <s v="l"/>
    <n v="12907655"/>
    <s v="Wine other than sparkling wine of fresh grapes, in"/>
    <s v="Exports"/>
    <s v="netweight"/>
  </r>
  <r>
    <x v="3"/>
    <x v="0"/>
    <x v="3"/>
    <n v="28378"/>
    <s v="l"/>
    <n v="161840"/>
    <s v="Sparkling wine of fresh grapes"/>
    <s v="Exports"/>
    <s v="netweight"/>
  </r>
  <r>
    <x v="3"/>
    <x v="0"/>
    <x v="3"/>
    <n v="1435696"/>
    <s v="l"/>
    <n v="3111488"/>
    <s v="Wine other than sparkling wine of fresh grapes, in"/>
    <s v="Exports"/>
    <s v="netweight"/>
  </r>
  <r>
    <x v="3"/>
    <x v="0"/>
    <x v="3"/>
    <n v="4683510"/>
    <s v="l"/>
    <n v="3703941"/>
    <s v="Wine other than sparkling wine of fresh grapes, in"/>
    <s v="Exports"/>
    <s v="netweight"/>
  </r>
  <r>
    <x v="3"/>
    <x v="0"/>
    <x v="4"/>
    <n v="88703"/>
    <s v="l"/>
    <n v="260970"/>
    <s v="Sparkling wine of fresh grapes"/>
    <s v="Exports"/>
    <s v="netweight"/>
  </r>
  <r>
    <x v="3"/>
    <x v="0"/>
    <x v="4"/>
    <n v="7453781"/>
    <s v="l"/>
    <n v="5671112"/>
    <s v="Wine other than sparkling wine of fresh grapes, in"/>
    <s v="Exports"/>
    <s v="netweight"/>
  </r>
  <r>
    <x v="3"/>
    <x v="0"/>
    <x v="4"/>
    <n v="11138245"/>
    <s v="l"/>
    <n v="31362658"/>
    <s v="Wine other than sparkling wine of fresh grapes, in"/>
    <s v="Exports"/>
    <s v="netweight"/>
  </r>
  <r>
    <x v="3"/>
    <x v="0"/>
    <x v="5"/>
    <n v="346222"/>
    <s v="l"/>
    <n v="826832"/>
    <s v="Sparkling wine of fresh grapes"/>
    <s v="Exports"/>
    <s v="netweight"/>
  </r>
  <r>
    <x v="3"/>
    <x v="0"/>
    <x v="5"/>
    <n v="8843703"/>
    <s v="l"/>
    <n v="7117116"/>
    <s v="Wine other than sparkling wine of fresh grapes, in"/>
    <s v="Exports"/>
    <s v="netweight"/>
  </r>
  <r>
    <x v="3"/>
    <x v="0"/>
    <x v="5"/>
    <n v="33359925"/>
    <s v="l"/>
    <n v="61254607"/>
    <s v="Wine other than sparkling wine of fresh grapes, in"/>
    <s v="Exports"/>
    <s v="netweight"/>
  </r>
  <r>
    <x v="3"/>
    <x v="0"/>
    <x v="6"/>
    <n v="1719"/>
    <s v="l"/>
    <n v="7693"/>
    <s v="Sparkling wine of fresh grapes"/>
    <s v="Exports"/>
    <s v="netweight"/>
  </r>
  <r>
    <x v="3"/>
    <x v="0"/>
    <x v="6"/>
    <n v="341977"/>
    <s v="l"/>
    <n v="856776"/>
    <s v="Wine other than sparkling wine of fresh grapes, in"/>
    <s v="Exports"/>
    <s v="netweight"/>
  </r>
  <r>
    <x v="0"/>
    <x v="0"/>
    <x v="10"/>
    <n v="896445"/>
    <s v="l"/>
    <n v="4222891"/>
    <s v="Sparkling wine of fresh grapes"/>
    <s v="Exports"/>
    <s v="both quantity and netweight"/>
  </r>
  <r>
    <x v="0"/>
    <x v="0"/>
    <x v="10"/>
    <n v="50722379"/>
    <s v="l"/>
    <n v="28362769"/>
    <s v="Wine other than sparkling wine of fresh grapes, in"/>
    <s v="Exports"/>
    <s v="both quantity and netweight"/>
  </r>
  <r>
    <x v="0"/>
    <x v="0"/>
    <x v="10"/>
    <n v="102445282"/>
    <s v="l"/>
    <n v="210519865"/>
    <s v="Wine other than sparkling wine of fresh grapes, in"/>
    <s v="Exports"/>
    <s v="both quantity and netweight"/>
  </r>
  <r>
    <x v="1"/>
    <x v="0"/>
    <x v="10"/>
    <n v="1500637"/>
    <s v="l"/>
    <n v="2799976"/>
    <s v="Sparkling wine of fresh grapes"/>
    <s v="Exports"/>
    <s v="netweight"/>
  </r>
  <r>
    <x v="1"/>
    <x v="0"/>
    <x v="10"/>
    <n v="50359455"/>
    <s v="l"/>
    <n v="27788826"/>
    <s v="Wine other than sparkling wine of fresh grapes, in"/>
    <s v="Exports"/>
    <s v="netweight"/>
  </r>
  <r>
    <x v="1"/>
    <x v="0"/>
    <x v="10"/>
    <n v="113269362"/>
    <s v="l"/>
    <n v="199492970"/>
    <s v="Wine other than sparkling wine of fresh grapes, in"/>
    <s v="Exports"/>
    <s v="netweight"/>
  </r>
  <r>
    <x v="2"/>
    <x v="0"/>
    <x v="10"/>
    <n v="2474859"/>
    <s v="l"/>
    <n v="4135603"/>
    <s v="Sparkling wine of fresh grapes"/>
    <s v="Exports"/>
    <s v="netweight"/>
  </r>
  <r>
    <x v="2"/>
    <x v="0"/>
    <x v="10"/>
    <n v="53087963"/>
    <s v="l"/>
    <n v="29065700"/>
    <s v="Wine other than sparkling wine of fresh grapes, in"/>
    <s v="Exports"/>
    <s v="netweight"/>
  </r>
  <r>
    <x v="2"/>
    <x v="0"/>
    <x v="10"/>
    <n v="154868774"/>
    <s v="l"/>
    <n v="252741475"/>
    <s v="Wine other than sparkling wine of fresh grapes, in"/>
    <s v="Exports"/>
    <s v="netweight"/>
  </r>
  <r>
    <x v="3"/>
    <x v="0"/>
    <x v="10"/>
    <n v="2650924"/>
    <s v="l"/>
    <n v="7051035"/>
    <s v="Sparkling wine of fresh grapes"/>
    <s v="Exports"/>
    <s v="netweight"/>
  </r>
  <r>
    <x v="3"/>
    <x v="0"/>
    <x v="10"/>
    <n v="74054662"/>
    <s v="l"/>
    <n v="61965212"/>
    <s v="Wine other than sparkling wine of fresh grapes, in"/>
    <s v="Exports"/>
    <s v="netweight"/>
  </r>
  <r>
    <x v="3"/>
    <x v="0"/>
    <x v="10"/>
    <n v="156218677"/>
    <s v="l"/>
    <n v="349576342"/>
    <s v="Wine other than sparkling wine of fresh grapes, in"/>
    <s v="Exports"/>
    <s v="netweight"/>
  </r>
  <r>
    <x v="4"/>
    <x v="0"/>
    <x v="10"/>
    <n v="2072361"/>
    <s v="l"/>
    <n v="7023794"/>
    <s v="Sparkling wine of fresh grapes"/>
    <s v="Exports"/>
    <s v="both quantity and netweight"/>
  </r>
  <r>
    <x v="4"/>
    <x v="0"/>
    <x v="10"/>
    <n v="93070291"/>
    <s v="l"/>
    <n v="94788882"/>
    <s v="Wine other than sparkling wine of fresh grapes, in"/>
    <s v="Exports"/>
    <s v="netweight"/>
  </r>
  <r>
    <x v="4"/>
    <x v="0"/>
    <x v="10"/>
    <n v="166207039"/>
    <s v="l"/>
    <n v="433536937"/>
    <s v="Wine other than sparkling wine of fresh grapes, in"/>
    <s v="Exports"/>
    <s v="netweight"/>
  </r>
  <r>
    <x v="5"/>
    <x v="0"/>
    <x v="10"/>
    <n v="2223954"/>
    <s v="l"/>
    <n v="7811965"/>
    <s v="Sparkling wine of fresh grapes"/>
    <s v="Exports"/>
    <s v="both quantity and netweight"/>
  </r>
  <r>
    <x v="5"/>
    <x v="0"/>
    <x v="10"/>
    <n v="113925038"/>
    <s v="l"/>
    <n v="106711248"/>
    <s v="Wine other than sparkling wine of fresh grapes, in"/>
    <s v="Exports"/>
    <s v="both quantity and netweight"/>
  </r>
  <r>
    <x v="5"/>
    <x v="0"/>
    <x v="10"/>
    <n v="233117055"/>
    <s v="l"/>
    <n v="480828095"/>
    <s v="Wine other than sparkling wine of fresh grapes, in"/>
    <s v="Exports"/>
    <s v="netweight"/>
  </r>
  <r>
    <x v="6"/>
    <x v="0"/>
    <x v="10"/>
    <n v="2074068"/>
    <s v="l"/>
    <n v="8693029"/>
    <s v="Sparkling wine of fresh grapes"/>
    <s v="Exports"/>
    <s v="netweight"/>
  </r>
  <r>
    <x v="6"/>
    <x v="0"/>
    <x v="10"/>
    <n v="119304078"/>
    <s v="l"/>
    <n v="104535836"/>
    <s v="Wine other than sparkling wine of fresh grapes, in"/>
    <s v="Exports"/>
    <s v="netweight"/>
  </r>
  <r>
    <x v="6"/>
    <x v="0"/>
    <x v="10"/>
    <n v="151007486"/>
    <s v="l"/>
    <n v="407234532"/>
    <s v="Wine other than sparkling wine of fresh grapes, in"/>
    <s v="Exports"/>
    <s v="both quantity and netweight"/>
  </r>
  <r>
    <x v="7"/>
    <x v="0"/>
    <x v="10"/>
    <n v="4610548"/>
    <s v="l"/>
    <n v="12383197"/>
    <s v="Sparkling wine of fresh grapes"/>
    <s v="Exports"/>
    <s v="netweight"/>
  </r>
  <r>
    <x v="7"/>
    <x v="0"/>
    <x v="10"/>
    <n v="234724039"/>
    <s v="l"/>
    <n v="518421666"/>
    <s v="Wine other than sparkling wine of fresh grapes, in"/>
    <s v="Exports"/>
    <s v="netweight"/>
  </r>
  <r>
    <x v="7"/>
    <x v="0"/>
    <x v="10"/>
    <n v="260534341"/>
    <s v="l"/>
    <n v="138953158"/>
    <s v="Wine other than sparkling wine of fresh grapes, in"/>
    <s v="Exports"/>
    <s v="netweight"/>
  </r>
  <r>
    <x v="8"/>
    <x v="0"/>
    <x v="10"/>
    <n v="4481382"/>
    <s v="l"/>
    <n v="17952509"/>
    <s v="Sparkling wine of fresh grapes"/>
    <s v="Exports"/>
    <s v="netweight"/>
  </r>
  <r>
    <x v="8"/>
    <x v="0"/>
    <x v="10"/>
    <n v="194473343"/>
    <s v="l"/>
    <n v="552360808"/>
    <s v="Wine other than sparkling wine of fresh grapes, in"/>
    <s v="Exports"/>
    <s v="netweight"/>
  </r>
  <r>
    <x v="8"/>
    <x v="0"/>
    <x v="10"/>
    <n v="233833880"/>
    <s v="l"/>
    <n v="186224366"/>
    <s v="Wine other than sparkling wine of fresh grapes, in"/>
    <s v="Exports"/>
    <s v="netweight"/>
  </r>
  <r>
    <x v="9"/>
    <x v="0"/>
    <x v="10"/>
    <n v="9726867"/>
    <s v="l"/>
    <n v="23737551"/>
    <s v="Sparkling wine of fresh grapes"/>
    <s v="Exports"/>
    <s v="netweight"/>
  </r>
  <r>
    <x v="9"/>
    <x v="0"/>
    <x v="10"/>
    <n v="200991826"/>
    <s v="l"/>
    <n v="174684437"/>
    <s v="Wine other than sparkling wine of fresh grapes, in"/>
    <s v="Exports"/>
    <s v="netweight"/>
  </r>
  <r>
    <x v="9"/>
    <x v="0"/>
    <x v="10"/>
    <n v="218580282"/>
    <s v="l"/>
    <n v="512566272"/>
    <s v="Wine other than sparkling wine of fresh grapes, in"/>
    <s v="Exports"/>
    <s v="netweight"/>
  </r>
  <r>
    <x v="10"/>
    <x v="0"/>
    <x v="10"/>
    <n v="12211011"/>
    <s v="l"/>
    <n v="36623930"/>
    <s v="Sparkling wine of fresh grapes"/>
    <s v="Exports"/>
    <s v="both quantity and netweight"/>
  </r>
  <r>
    <x v="10"/>
    <x v="0"/>
    <x v="10"/>
    <n v="203257554"/>
    <s v="l"/>
    <n v="209523721"/>
    <s v="Wine other than sparkling wine of fresh grapes, in"/>
    <s v="Exports"/>
    <s v="both quantity and netweight"/>
  </r>
  <r>
    <x v="10"/>
    <x v="0"/>
    <x v="10"/>
    <n v="205532710"/>
    <s v="l"/>
    <n v="586917402"/>
    <s v="Wine other than sparkling wine of fresh grapes, in"/>
    <s v="Exports"/>
    <s v="both quantity and netweight"/>
  </r>
  <r>
    <x v="11"/>
    <x v="0"/>
    <x v="10"/>
    <n v="9652913"/>
    <s v="l"/>
    <n v="37501331"/>
    <s v="Sparkling wine of fresh grapes"/>
    <s v="Exports"/>
    <s v="both quantity and netweight"/>
  </r>
  <r>
    <x v="11"/>
    <x v="0"/>
    <x v="10"/>
    <n v="184494487"/>
    <s v="l"/>
    <n v="536958861"/>
    <s v="Wine other than sparkling wine of fresh grapes, in"/>
    <s v="Exports"/>
    <s v="both quantity and netweight"/>
  </r>
  <r>
    <x v="11"/>
    <x v="0"/>
    <x v="10"/>
    <n v="210935073"/>
    <s v="l"/>
    <n v="231070758"/>
    <s v="Wine other than sparkling wine of fresh grapes, in"/>
    <s v="Exports"/>
    <s v="both quantity and netweight"/>
  </r>
  <r>
    <x v="12"/>
    <x v="0"/>
    <x v="10"/>
    <n v="11201103"/>
    <s v="l"/>
    <n v="37796194"/>
    <s v="Sparkling wine of fresh grapes"/>
    <s v="Exports"/>
    <s v="netweight"/>
  </r>
  <r>
    <x v="12"/>
    <x v="0"/>
    <x v="10"/>
    <n v="150185974"/>
    <s v="l"/>
    <n v="474328937"/>
    <s v="Wine other than sparkling wine of fresh grapes, in"/>
    <s v="Exports"/>
    <s v="netweight"/>
  </r>
  <r>
    <x v="12"/>
    <x v="0"/>
    <x v="10"/>
    <n v="284650199"/>
    <s v="l"/>
    <n v="259702599"/>
    <s v="Wine other than sparkling wine of fresh grapes, in"/>
    <s v="Exports"/>
    <s v="both quantity and netweight"/>
  </r>
  <r>
    <x v="13"/>
    <x v="0"/>
    <x v="10"/>
    <n v="9998624"/>
    <s v="l"/>
    <n v="34018826"/>
    <s v="Sparkling wine of fresh grapes"/>
    <s v="Exports"/>
    <s v="netweight"/>
  </r>
  <r>
    <x v="13"/>
    <x v="0"/>
    <x v="10"/>
    <n v="176004688"/>
    <s v="l"/>
    <n v="507556800"/>
    <s v="Wine other than sparkling wine of fresh grapes, in"/>
    <s v="Exports"/>
    <s v="both quantity and netweight"/>
  </r>
  <r>
    <x v="13"/>
    <x v="0"/>
    <x v="10"/>
    <n v="418107475"/>
    <s v="l"/>
    <n v="326722716"/>
    <s v="Wine other than sparkling wine of fresh grapes, in"/>
    <s v="Exports"/>
    <s v="both quantity and netweight"/>
  </r>
  <r>
    <x v="14"/>
    <x v="0"/>
    <x v="10"/>
    <n v="10028977"/>
    <s v="l"/>
    <n v="34147593"/>
    <s v="Sparkling wine of fresh grapes"/>
    <s v="Exports"/>
    <s v="both quantity and netweight"/>
  </r>
  <r>
    <x v="14"/>
    <x v="0"/>
    <x v="10"/>
    <n v="181113103"/>
    <s v="l"/>
    <n v="506536711"/>
    <s v="Wine other than sparkling wine of fresh grapes, in"/>
    <s v="Exports"/>
    <s v="both quantity and netweight"/>
  </r>
  <r>
    <x v="14"/>
    <x v="0"/>
    <x v="10"/>
    <n v="288196747"/>
    <s v="l"/>
    <n v="244834487"/>
    <s v="Wine other than sparkling wine of fresh grapes, in"/>
    <s v="Exports"/>
    <s v="netweight"/>
  </r>
  <r>
    <x v="3"/>
    <x v="0"/>
    <x v="7"/>
    <n v="55525"/>
    <s v="l"/>
    <n v="331446"/>
    <s v="Sparkling wine of fresh grapes"/>
    <s v="Exports"/>
    <s v="netweight"/>
  </r>
  <r>
    <x v="3"/>
    <x v="0"/>
    <x v="7"/>
    <n v="4974978"/>
    <s v="l"/>
    <n v="13769274"/>
    <s v="Wine other than sparkling wine of fresh grapes, in"/>
    <s v="Exports"/>
    <s v="netweight"/>
  </r>
  <r>
    <x v="3"/>
    <x v="0"/>
    <x v="7"/>
    <n v="5833806"/>
    <s v="l"/>
    <n v="8199231"/>
    <s v="Wine other than sparkling wine of fresh grapes, in"/>
    <s v="Exports"/>
    <s v="netweight"/>
  </r>
  <r>
    <x v="3"/>
    <x v="0"/>
    <x v="8"/>
    <n v="875699"/>
    <s v="l"/>
    <n v="2155970"/>
    <s v="Sparkling wine of fresh grapes"/>
    <s v="Exports"/>
    <s v="netweight"/>
  </r>
  <r>
    <x v="3"/>
    <x v="0"/>
    <x v="8"/>
    <n v="23068345"/>
    <s v="l"/>
    <n v="19938636"/>
    <s v="Wine other than sparkling wine of fresh grapes, in"/>
    <s v="Exports"/>
    <s v="netweight"/>
  </r>
  <r>
    <x v="3"/>
    <x v="0"/>
    <x v="8"/>
    <n v="70090395"/>
    <s v="l"/>
    <n v="140658865"/>
    <s v="Wine other than sparkling wine of fresh grapes, in"/>
    <s v="Exports"/>
    <s v="netweight"/>
  </r>
  <r>
    <x v="3"/>
    <x v="0"/>
    <x v="9"/>
    <n v="63746"/>
    <s v="l"/>
    <n v="261260"/>
    <s v="Sparkling wine of fresh grapes"/>
    <s v="Exports"/>
    <s v="netweight"/>
  </r>
  <r>
    <x v="3"/>
    <x v="0"/>
    <x v="9"/>
    <n v="533719"/>
    <s v="l"/>
    <n v="498441"/>
    <s v="Wine other than sparkling wine of fresh grapes, in"/>
    <s v="Exports"/>
    <s v="netweight"/>
  </r>
  <r>
    <x v="3"/>
    <x v="0"/>
    <x v="9"/>
    <n v="4867924"/>
    <s v="l"/>
    <n v="17822189"/>
    <s v="Wine other than sparkling wine of fresh grapes, in"/>
    <s v="Exports"/>
    <s v="netweight"/>
  </r>
  <r>
    <x v="4"/>
    <x v="0"/>
    <x v="0"/>
    <n v="72762"/>
    <s v="l"/>
    <n v="330604"/>
    <s v="Sparkling wine of fresh grapes"/>
    <s v="Exports"/>
    <s v="netweight"/>
  </r>
  <r>
    <x v="4"/>
    <x v="0"/>
    <x v="0"/>
    <n v="3671261"/>
    <s v="l"/>
    <n v="2970972"/>
    <s v="Wine other than sparkling wine of fresh grapes, in"/>
    <s v="Exports"/>
    <s v="netweight"/>
  </r>
  <r>
    <x v="4"/>
    <x v="0"/>
    <x v="0"/>
    <n v="3906616"/>
    <s v="l"/>
    <n v="12853882"/>
    <s v="Wine other than sparkling wine of fresh grapes, in"/>
    <s v="Exports"/>
    <s v="netweight"/>
  </r>
  <r>
    <x v="4"/>
    <x v="0"/>
    <x v="1"/>
    <n v="6170"/>
    <s v="l"/>
    <n v="36013"/>
    <s v="Sparkling wine of fresh grapes"/>
    <s v="Exports"/>
    <s v="netweight"/>
  </r>
  <r>
    <x v="4"/>
    <x v="0"/>
    <x v="1"/>
    <n v="2019580"/>
    <s v="l"/>
    <n v="1517150"/>
    <s v="Wine other than sparkling wine of fresh grapes, in"/>
    <s v="Exports"/>
    <s v="netweight"/>
  </r>
  <r>
    <x v="4"/>
    <x v="0"/>
    <x v="1"/>
    <n v="5350175"/>
    <s v="l"/>
    <n v="16154813"/>
    <s v="Wine other than sparkling wine of fresh grapes, in"/>
    <s v="Exports"/>
    <s v="netweight"/>
  </r>
  <r>
    <x v="4"/>
    <x v="0"/>
    <x v="2"/>
    <n v="1949"/>
    <s v="l"/>
    <n v="10204"/>
    <s v="Sparkling wine of fresh grapes"/>
    <s v="Exports"/>
    <s v="netweight"/>
  </r>
  <r>
    <x v="4"/>
    <x v="0"/>
    <x v="2"/>
    <n v="4170213"/>
    <s v="l"/>
    <n v="6004467"/>
    <s v="Wine other than sparkling wine of fresh grapes, in"/>
    <s v="Exports"/>
    <s v="netweight"/>
  </r>
  <r>
    <x v="4"/>
    <x v="0"/>
    <x v="2"/>
    <n v="4552452"/>
    <s v="l"/>
    <n v="15674076"/>
    <s v="Wine other than sparkling wine of fresh grapes, in"/>
    <s v="Exports"/>
    <s v="netweight"/>
  </r>
  <r>
    <x v="4"/>
    <x v="0"/>
    <x v="3"/>
    <n v="55263"/>
    <s v="l"/>
    <n v="333635"/>
    <s v="Sparkling wine of fresh grapes"/>
    <s v="Exports"/>
    <s v="netweight"/>
  </r>
  <r>
    <x v="4"/>
    <x v="0"/>
    <x v="3"/>
    <n v="1067943"/>
    <s v="l"/>
    <n v="3299299"/>
    <s v="Wine other than sparkling wine of fresh grapes, in"/>
    <s v="Exports"/>
    <s v="netweight"/>
  </r>
  <r>
    <x v="4"/>
    <x v="0"/>
    <x v="3"/>
    <n v="4111723"/>
    <s v="l"/>
    <n v="3600494"/>
    <s v="Wine other than sparkling wine of fresh grapes, in"/>
    <s v="Exports"/>
    <s v="netweight"/>
  </r>
  <r>
    <x v="4"/>
    <x v="0"/>
    <x v="4"/>
    <n v="37615"/>
    <s v="l"/>
    <n v="159457"/>
    <s v="Sparkling wine of fresh grapes"/>
    <s v="Exports"/>
    <s v="netweight"/>
  </r>
  <r>
    <x v="4"/>
    <x v="0"/>
    <x v="4"/>
    <n v="10622220"/>
    <s v="l"/>
    <n v="9400491"/>
    <s v="Wine other than sparkling wine of fresh grapes, in"/>
    <s v="Exports"/>
    <s v="netweight"/>
  </r>
  <r>
    <x v="4"/>
    <x v="0"/>
    <x v="4"/>
    <n v="19225138"/>
    <s v="l"/>
    <n v="39185324"/>
    <s v="Wine other than sparkling wine of fresh grapes, in"/>
    <s v="Exports"/>
    <s v="netweight"/>
  </r>
  <r>
    <x v="4"/>
    <x v="0"/>
    <x v="5"/>
    <n v="158496"/>
    <s v="l"/>
    <n v="477517"/>
    <s v="Sparkling wine of fresh grapes"/>
    <s v="Exports"/>
    <s v="netweight"/>
  </r>
  <r>
    <x v="4"/>
    <x v="0"/>
    <x v="5"/>
    <n v="14135958"/>
    <s v="l"/>
    <n v="12393890"/>
    <s v="Wine other than sparkling wine of fresh grapes, in"/>
    <s v="Exports"/>
    <s v="netweight"/>
  </r>
  <r>
    <x v="4"/>
    <x v="0"/>
    <x v="5"/>
    <n v="30788290"/>
    <s v="l"/>
    <n v="65719939"/>
    <s v="Wine other than sparkling wine of fresh grapes, in"/>
    <s v="Exports"/>
    <s v="netweight"/>
  </r>
  <r>
    <x v="4"/>
    <x v="0"/>
    <x v="6"/>
    <n v="1125"/>
    <s v="l"/>
    <n v="449"/>
    <s v="Wine other than sparkling wine of fresh grapes, in"/>
    <s v="Exports"/>
    <s v="netweight"/>
  </r>
  <r>
    <x v="4"/>
    <x v="0"/>
    <x v="6"/>
    <n v="10185"/>
    <s v="l"/>
    <n v="48668"/>
    <s v="Sparkling wine of fresh grapes"/>
    <s v="Exports"/>
    <s v="netweight"/>
  </r>
  <r>
    <x v="4"/>
    <x v="0"/>
    <x v="6"/>
    <n v="573833"/>
    <s v="l"/>
    <n v="1756027"/>
    <s v="Wine other than sparkling wine of fresh grapes, in"/>
    <s v="Exports"/>
    <s v="netweight"/>
  </r>
  <r>
    <x v="4"/>
    <x v="0"/>
    <x v="7"/>
    <n v="84023"/>
    <s v="l"/>
    <n v="530387"/>
    <s v="Sparkling wine of fresh grapes"/>
    <s v="Exports"/>
    <s v="netweight"/>
  </r>
  <r>
    <x v="4"/>
    <x v="0"/>
    <x v="7"/>
    <n v="5609290"/>
    <s v="l"/>
    <n v="18877330"/>
    <s v="Wine other than sparkling wine of fresh grapes, in"/>
    <s v="Exports"/>
    <s v="netweight"/>
  </r>
  <r>
    <x v="4"/>
    <x v="0"/>
    <x v="7"/>
    <n v="10900573"/>
    <s v="l"/>
    <n v="16516442"/>
    <s v="Wine other than sparkling wine of fresh grapes, in"/>
    <s v="Exports"/>
    <s v="netweight"/>
  </r>
  <r>
    <x v="4"/>
    <x v="0"/>
    <x v="8"/>
    <n v="395969"/>
    <s v="l"/>
    <n v="1234826"/>
    <s v="Sparkling wine of fresh grapes"/>
    <s v="Exports"/>
    <s v="netweight"/>
  </r>
  <r>
    <x v="4"/>
    <x v="0"/>
    <x v="8"/>
    <n v="28070234"/>
    <s v="l"/>
    <n v="27355132"/>
    <s v="Wine other than sparkling wine of fresh grapes, in"/>
    <s v="Exports"/>
    <s v="netweight"/>
  </r>
  <r>
    <x v="4"/>
    <x v="0"/>
    <x v="8"/>
    <n v="68245059"/>
    <s v="l"/>
    <n v="170672105"/>
    <s v="Wine other than sparkling wine of fresh grapes, in"/>
    <s v="Exports"/>
    <s v="netweight"/>
  </r>
  <r>
    <x v="4"/>
    <x v="0"/>
    <x v="9"/>
    <n v="14386"/>
    <s v="l"/>
    <n v="100770"/>
    <s v="Wine other than sparkling wine of fresh grapes, in"/>
    <s v="Exports"/>
    <s v="netweight"/>
  </r>
  <r>
    <x v="4"/>
    <x v="0"/>
    <x v="9"/>
    <n v="90465"/>
    <s v="l"/>
    <n v="451183"/>
    <s v="Sparkling wine of fresh grapes"/>
    <s v="Exports"/>
    <s v="netweight"/>
  </r>
  <r>
    <x v="4"/>
    <x v="0"/>
    <x v="9"/>
    <n v="6901452"/>
    <s v="l"/>
    <n v="27702565"/>
    <s v="Wine other than sparkling wine of fresh grapes, in"/>
    <s v="Exports"/>
    <s v="netweight"/>
  </r>
  <r>
    <x v="5"/>
    <x v="0"/>
    <x v="0"/>
    <n v="75471"/>
    <s v="l"/>
    <n v="354714"/>
    <s v="Sparkling wine of fresh grapes"/>
    <s v="Exports"/>
    <s v="netweight"/>
  </r>
  <r>
    <x v="5"/>
    <x v="0"/>
    <x v="0"/>
    <n v="3759127"/>
    <s v="l"/>
    <n v="3385014"/>
    <s v="Wine other than sparkling wine of fresh grapes, in"/>
    <s v="Exports"/>
    <s v="netweight"/>
  </r>
  <r>
    <x v="5"/>
    <x v="0"/>
    <x v="0"/>
    <n v="4940677"/>
    <s v="l"/>
    <n v="15448679"/>
    <s v="Wine other than sparkling wine of fresh grapes, in"/>
    <s v="Exports"/>
    <s v="netweight"/>
  </r>
  <r>
    <x v="5"/>
    <x v="0"/>
    <x v="1"/>
    <n v="6238"/>
    <s v="l"/>
    <n v="45021"/>
    <s v="Sparkling wine of fresh grapes"/>
    <s v="Exports"/>
    <s v="netweight"/>
  </r>
  <r>
    <x v="5"/>
    <x v="0"/>
    <x v="1"/>
    <n v="6288921"/>
    <s v="l"/>
    <n v="4425662"/>
    <s v="Wine other than sparkling wine of fresh grapes, in"/>
    <s v="Exports"/>
    <s v="netweight"/>
  </r>
  <r>
    <x v="5"/>
    <x v="0"/>
    <x v="1"/>
    <n v="6813451"/>
    <s v="l"/>
    <n v="22197250"/>
    <s v="Wine other than sparkling wine of fresh grapes, in"/>
    <s v="Exports"/>
    <s v="netweight"/>
  </r>
  <r>
    <x v="5"/>
    <x v="0"/>
    <x v="2"/>
    <n v="4342"/>
    <s v="l"/>
    <n v="46678"/>
    <s v="Sparkling wine of fresh grapes"/>
    <s v="Exports"/>
    <s v="netweight"/>
  </r>
  <r>
    <x v="5"/>
    <x v="0"/>
    <x v="2"/>
    <n v="4593294"/>
    <s v="l"/>
    <n v="6008672"/>
    <s v="Wine other than sparkling wine of fresh grapes, in"/>
    <s v="Exports"/>
    <s v="netweight"/>
  </r>
  <r>
    <x v="5"/>
    <x v="0"/>
    <x v="2"/>
    <n v="5581702"/>
    <s v="l"/>
    <n v="20269882"/>
    <s v="Wine other than sparkling wine of fresh grapes, in"/>
    <s v="Exports"/>
    <s v="netweight"/>
  </r>
  <r>
    <x v="5"/>
    <x v="0"/>
    <x v="3"/>
    <n v="56541"/>
    <s v="l"/>
    <n v="382196"/>
    <s v="Sparkling wine of fresh grapes"/>
    <s v="Exports"/>
    <s v="netweight"/>
  </r>
  <r>
    <x v="5"/>
    <x v="0"/>
    <x v="3"/>
    <n v="795774"/>
    <s v="l"/>
    <n v="2253577"/>
    <s v="Wine other than sparkling wine of fresh grapes, in"/>
    <s v="Exports"/>
    <s v="netweight"/>
  </r>
  <r>
    <x v="5"/>
    <x v="0"/>
    <x v="3"/>
    <n v="4514840"/>
    <s v="l"/>
    <n v="3604415"/>
    <s v="Wine other than sparkling wine of fresh grapes, in"/>
    <s v="Exports"/>
    <s v="netweight"/>
  </r>
  <r>
    <x v="5"/>
    <x v="0"/>
    <x v="4"/>
    <n v="54492"/>
    <s v="l"/>
    <n v="289571"/>
    <s v="Sparkling wine of fresh grapes"/>
    <s v="Exports"/>
    <s v="netweight"/>
  </r>
  <r>
    <x v="5"/>
    <x v="0"/>
    <x v="4"/>
    <n v="18848158"/>
    <s v="l"/>
    <n v="13166688"/>
    <s v="Wine other than sparkling wine of fresh grapes, in"/>
    <s v="Exports"/>
    <s v="netweight"/>
  </r>
  <r>
    <x v="5"/>
    <x v="0"/>
    <x v="4"/>
    <n v="25164249"/>
    <s v="l"/>
    <n v="50274874"/>
    <s v="Wine other than sparkling wine of fresh grapes, in"/>
    <s v="Exports"/>
    <s v="netweight"/>
  </r>
  <r>
    <x v="5"/>
    <x v="0"/>
    <x v="5"/>
    <n v="230167"/>
    <s v="l"/>
    <n v="658486"/>
    <s v="Sparkling wine of fresh grapes"/>
    <s v="Exports"/>
    <s v="netweight"/>
  </r>
  <r>
    <x v="5"/>
    <x v="0"/>
    <x v="5"/>
    <n v="18821090"/>
    <s v="l"/>
    <n v="14098261"/>
    <s v="Wine other than sparkling wine of fresh grapes, in"/>
    <s v="Exports"/>
    <s v="netweight"/>
  </r>
  <r>
    <x v="5"/>
    <x v="0"/>
    <x v="5"/>
    <n v="41797589"/>
    <s v="l"/>
    <n v="61772402"/>
    <s v="Wine other than sparkling wine of fresh grapes, in"/>
    <s v="Exports"/>
    <s v="netweight"/>
  </r>
  <r>
    <x v="5"/>
    <x v="0"/>
    <x v="6"/>
    <n v="25209"/>
    <s v="l"/>
    <n v="109756"/>
    <s v="Sparkling wine of fresh grapes"/>
    <s v="Exports"/>
    <s v="netweight"/>
  </r>
  <r>
    <x v="5"/>
    <x v="0"/>
    <x v="6"/>
    <n v="32425"/>
    <s v="l"/>
    <n v="35971"/>
    <s v="Wine other than sparkling wine of fresh grapes, in"/>
    <s v="Exports"/>
    <s v="netweight"/>
  </r>
  <r>
    <x v="5"/>
    <x v="0"/>
    <x v="6"/>
    <n v="792333"/>
    <s v="l"/>
    <n v="2340619"/>
    <s v="Wine other than sparkling wine of fresh grapes, in"/>
    <s v="Exports"/>
    <s v="netweight"/>
  </r>
  <r>
    <x v="5"/>
    <x v="0"/>
    <x v="7"/>
    <n v="83915"/>
    <s v="l"/>
    <n v="382071"/>
    <s v="Sparkling wine of fresh grapes"/>
    <s v="Exports"/>
    <s v="netweight"/>
  </r>
  <r>
    <x v="5"/>
    <x v="0"/>
    <x v="7"/>
    <n v="7278595"/>
    <s v="l"/>
    <n v="22497833"/>
    <s v="Wine other than sparkling wine of fresh grapes, in"/>
    <s v="Exports"/>
    <s v="netweight"/>
  </r>
  <r>
    <x v="5"/>
    <x v="0"/>
    <x v="7"/>
    <n v="13770261"/>
    <s v="l"/>
    <n v="22708344"/>
    <s v="Wine other than sparkling wine of fresh grapes, in"/>
    <s v="Exports"/>
    <s v="both quantity and netweight"/>
  </r>
  <r>
    <x v="5"/>
    <x v="0"/>
    <x v="8"/>
    <n v="371725"/>
    <s v="l"/>
    <n v="867081"/>
    <s v="Sparkling wine of fresh grapes"/>
    <s v="Exports"/>
    <s v="netweight"/>
  </r>
  <r>
    <x v="5"/>
    <x v="0"/>
    <x v="8"/>
    <n v="30150602"/>
    <s v="l"/>
    <n v="25514361"/>
    <s v="Wine other than sparkling wine of fresh grapes, in"/>
    <s v="Exports"/>
    <s v="netweight"/>
  </r>
  <r>
    <x v="5"/>
    <x v="0"/>
    <x v="8"/>
    <n v="106482352"/>
    <s v="l"/>
    <n v="166474554"/>
    <s v="Wine other than sparkling wine of fresh grapes, in"/>
    <s v="Exports"/>
    <s v="netweight"/>
  </r>
  <r>
    <x v="5"/>
    <x v="0"/>
    <x v="9"/>
    <n v="78135"/>
    <s v="l"/>
    <n v="318056"/>
    <s v="Sparkling wine of fresh grapes"/>
    <s v="Exports"/>
    <s v="netweight"/>
  </r>
  <r>
    <x v="5"/>
    <x v="0"/>
    <x v="9"/>
    <n v="158440"/>
    <s v="l"/>
    <n v="127003"/>
    <s v="Wine other than sparkling wine of fresh grapes, in"/>
    <s v="Exports"/>
    <s v="netweight"/>
  </r>
  <r>
    <x v="5"/>
    <x v="0"/>
    <x v="9"/>
    <n v="9603816"/>
    <s v="l"/>
    <n v="36008712"/>
    <s v="Wine other than sparkling wine of fresh grapes, in"/>
    <s v="Exports"/>
    <s v="netweight"/>
  </r>
  <r>
    <x v="6"/>
    <x v="0"/>
    <x v="0"/>
    <n v="70745"/>
    <s v="l"/>
    <n v="355477"/>
    <s v="Sparkling wine of fresh grapes"/>
    <s v="Exports"/>
    <s v="netweight"/>
  </r>
  <r>
    <x v="6"/>
    <x v="0"/>
    <x v="0"/>
    <n v="3276199"/>
    <s v="l"/>
    <n v="2291159"/>
    <s v="Wine other than sparkling wine of fresh grapes, in"/>
    <s v="Exports"/>
    <s v="netweight"/>
  </r>
  <r>
    <x v="6"/>
    <x v="0"/>
    <x v="0"/>
    <n v="4368332"/>
    <s v="l"/>
    <n v="13349153"/>
    <s v="Wine other than sparkling wine of fresh grapes, in"/>
    <s v="Exports"/>
    <s v="netweight"/>
  </r>
  <r>
    <x v="6"/>
    <x v="0"/>
    <x v="1"/>
    <n v="6520"/>
    <s v="l"/>
    <n v="62943"/>
    <s v="Sparkling wine of fresh grapes"/>
    <s v="Exports"/>
    <s v="netweight"/>
  </r>
  <r>
    <x v="6"/>
    <x v="0"/>
    <x v="1"/>
    <n v="3733324"/>
    <s v="l"/>
    <n v="2165408"/>
    <s v="Wine other than sparkling wine of fresh grapes, in"/>
    <s v="Exports"/>
    <s v="netweight"/>
  </r>
  <r>
    <x v="6"/>
    <x v="0"/>
    <x v="1"/>
    <n v="7179723"/>
    <s v="l"/>
    <n v="26264833"/>
    <s v="Wine other than sparkling wine of fresh grapes, in"/>
    <s v="Exports"/>
    <s v="netweight"/>
  </r>
  <r>
    <x v="6"/>
    <x v="0"/>
    <x v="2"/>
    <n v="5430"/>
    <s v="l"/>
    <n v="37678"/>
    <s v="Sparkling wine of fresh grapes"/>
    <s v="Exports"/>
    <s v="netweight"/>
  </r>
  <r>
    <x v="6"/>
    <x v="0"/>
    <x v="2"/>
    <n v="5157001"/>
    <s v="l"/>
    <n v="6627383"/>
    <s v="Wine other than sparkling wine of fresh grapes, in"/>
    <s v="Exports"/>
    <s v="netweight"/>
  </r>
  <r>
    <x v="6"/>
    <x v="0"/>
    <x v="2"/>
    <n v="6074795"/>
    <s v="l"/>
    <n v="20162092"/>
    <s v="Wine other than sparkling wine of fresh grapes, in"/>
    <s v="Exports"/>
    <s v="netweight"/>
  </r>
  <r>
    <x v="6"/>
    <x v="0"/>
    <x v="3"/>
    <n v="62886"/>
    <s v="l"/>
    <n v="407113"/>
    <s v="Sparkling wine of fresh grapes"/>
    <s v="Exports"/>
    <s v="netweight"/>
  </r>
  <r>
    <x v="6"/>
    <x v="0"/>
    <x v="3"/>
    <n v="877329"/>
    <s v="l"/>
    <n v="3036127"/>
    <s v="Wine other than sparkling wine of fresh grapes, in"/>
    <s v="Exports"/>
    <s v="netweight"/>
  </r>
  <r>
    <x v="6"/>
    <x v="0"/>
    <x v="3"/>
    <n v="11945862"/>
    <s v="l"/>
    <n v="5074953"/>
    <s v="Wine other than sparkling wine of fresh grapes, in"/>
    <s v="Exports"/>
    <s v="netweight"/>
  </r>
  <r>
    <x v="6"/>
    <x v="0"/>
    <x v="4"/>
    <n v="210918"/>
    <s v="l"/>
    <n v="641772"/>
    <s v="Sparkling wine of fresh grapes"/>
    <s v="Exports"/>
    <s v="netweight"/>
  </r>
  <r>
    <x v="6"/>
    <x v="0"/>
    <x v="4"/>
    <n v="14852015"/>
    <s v="l"/>
    <n v="40562551"/>
    <s v="Wine other than sparkling wine of fresh grapes, in"/>
    <s v="Exports"/>
    <s v="netweight"/>
  </r>
  <r>
    <x v="6"/>
    <x v="0"/>
    <x v="4"/>
    <n v="22951769"/>
    <s v="l"/>
    <n v="14856302"/>
    <s v="Wine other than sparkling wine of fresh grapes, in"/>
    <s v="Exports"/>
    <s v="netweight"/>
  </r>
  <r>
    <x v="6"/>
    <x v="0"/>
    <x v="5"/>
    <n v="128688"/>
    <s v="l"/>
    <n v="497111"/>
    <s v="Sparkling wine of fresh grapes"/>
    <s v="Exports"/>
    <s v="netweight"/>
  </r>
  <r>
    <x v="6"/>
    <x v="0"/>
    <x v="5"/>
    <n v="16392589"/>
    <s v="l"/>
    <n v="10660575"/>
    <s v="Wine other than sparkling wine of fresh grapes, in"/>
    <s v="Exports"/>
    <s v="netweight"/>
  </r>
  <r>
    <x v="6"/>
    <x v="0"/>
    <x v="5"/>
    <n v="18953422"/>
    <s v="l"/>
    <n v="45150792"/>
    <s v="Wine other than sparkling wine of fresh grapes, in"/>
    <s v="Exports"/>
    <s v="netweight"/>
  </r>
  <r>
    <x v="6"/>
    <x v="0"/>
    <x v="6"/>
    <n v="39447"/>
    <s v="l"/>
    <n v="236233"/>
    <s v="Sparkling wine of fresh grapes"/>
    <s v="Exports"/>
    <s v="netweight"/>
  </r>
  <r>
    <x v="6"/>
    <x v="0"/>
    <x v="6"/>
    <n v="91543"/>
    <s v="l"/>
    <n v="56692"/>
    <s v="Wine other than sparkling wine of fresh grapes, in"/>
    <s v="Exports"/>
    <s v="netweight"/>
  </r>
  <r>
    <x v="6"/>
    <x v="0"/>
    <x v="6"/>
    <n v="1557602"/>
    <s v="l"/>
    <n v="4137207"/>
    <s v="Wine other than sparkling wine of fresh grapes, in"/>
    <s v="Exports"/>
    <s v="netweight"/>
  </r>
  <r>
    <x v="6"/>
    <x v="0"/>
    <x v="7"/>
    <n v="97439"/>
    <s v="l"/>
    <n v="645947"/>
    <s v="Sparkling wine of fresh grapes"/>
    <s v="Exports"/>
    <s v="netweight"/>
  </r>
  <r>
    <x v="6"/>
    <x v="0"/>
    <x v="7"/>
    <n v="7422388"/>
    <s v="l"/>
    <n v="25459309"/>
    <s v="Wine other than sparkling wine of fresh grapes, in"/>
    <s v="Exports"/>
    <s v="netweight"/>
  </r>
  <r>
    <x v="6"/>
    <x v="0"/>
    <x v="7"/>
    <n v="15358708"/>
    <s v="l"/>
    <n v="27866186"/>
    <s v="Wine other than sparkling wine of fresh grapes, in"/>
    <s v="Exports"/>
    <s v="netweight"/>
  </r>
  <r>
    <x v="6"/>
    <x v="0"/>
    <x v="8"/>
    <n v="206564"/>
    <s v="l"/>
    <n v="889865"/>
    <s v="Sparkling wine of fresh grapes"/>
    <s v="Exports"/>
    <s v="netweight"/>
  </r>
  <r>
    <x v="6"/>
    <x v="0"/>
    <x v="8"/>
    <n v="27926820"/>
    <s v="l"/>
    <n v="20904222"/>
    <s v="Wine other than sparkling wine of fresh grapes, in"/>
    <s v="Exports"/>
    <s v="netweight"/>
  </r>
  <r>
    <x v="6"/>
    <x v="0"/>
    <x v="8"/>
    <n v="57569673"/>
    <s v="l"/>
    <n v="124800010"/>
    <s v="Wine other than sparkling wine of fresh grapes, in"/>
    <s v="Exports"/>
    <s v="netweight"/>
  </r>
  <r>
    <x v="6"/>
    <x v="0"/>
    <x v="9"/>
    <n v="141853"/>
    <s v="l"/>
    <n v="592676"/>
    <s v="Sparkling wine of fresh grapes"/>
    <s v="Exports"/>
    <s v="netweight"/>
  </r>
  <r>
    <x v="6"/>
    <x v="0"/>
    <x v="9"/>
    <n v="1212436"/>
    <s v="l"/>
    <n v="1225502"/>
    <s v="Wine other than sparkling wine of fresh grapes, in"/>
    <s v="Exports"/>
    <s v="netweight"/>
  </r>
  <r>
    <x v="6"/>
    <x v="0"/>
    <x v="9"/>
    <n v="9929147"/>
    <s v="l"/>
    <n v="35917445"/>
    <s v="Wine other than sparkling wine of fresh grapes, in"/>
    <s v="Exports"/>
    <s v="netweight"/>
  </r>
  <r>
    <x v="7"/>
    <x v="0"/>
    <x v="0"/>
    <n v="99974"/>
    <s v="l"/>
    <n v="536933"/>
    <s v="Sparkling wine of fresh grapes"/>
    <s v="Exports"/>
    <s v="netweight"/>
  </r>
  <r>
    <x v="7"/>
    <x v="0"/>
    <x v="0"/>
    <n v="5032458"/>
    <s v="l"/>
    <n v="15901488"/>
    <s v="Wine other than sparkling wine of fresh grapes, in"/>
    <s v="Exports"/>
    <s v="netweight"/>
  </r>
  <r>
    <x v="7"/>
    <x v="0"/>
    <x v="0"/>
    <n v="6245513"/>
    <s v="l"/>
    <n v="4235359"/>
    <s v="Wine other than sparkling wine of fresh grapes, in"/>
    <s v="Exports"/>
    <s v="netweight"/>
  </r>
  <r>
    <x v="7"/>
    <x v="0"/>
    <x v="1"/>
    <n v="9977"/>
    <s v="l"/>
    <n v="86121"/>
    <s v="Sparkling wine of fresh grapes"/>
    <s v="Exports"/>
    <s v="netweight"/>
  </r>
  <r>
    <x v="7"/>
    <x v="0"/>
    <x v="1"/>
    <n v="5933250"/>
    <s v="l"/>
    <n v="2903950"/>
    <s v="Wine other than sparkling wine of fresh grapes, in"/>
    <s v="Exports"/>
    <s v="netweight"/>
  </r>
  <r>
    <x v="7"/>
    <x v="0"/>
    <x v="1"/>
    <n v="7412977"/>
    <s v="l"/>
    <n v="30514327"/>
    <s v="Wine other than sparkling wine of fresh grapes, in"/>
    <s v="Exports"/>
    <s v="netweight"/>
  </r>
  <r>
    <x v="7"/>
    <x v="0"/>
    <x v="2"/>
    <n v="11843"/>
    <s v="l"/>
    <n v="80021"/>
    <s v="Sparkling wine of fresh grapes"/>
    <s v="Exports"/>
    <s v="netweight"/>
  </r>
  <r>
    <x v="7"/>
    <x v="0"/>
    <x v="2"/>
    <n v="6420834"/>
    <s v="l"/>
    <n v="9163323"/>
    <s v="Wine other than sparkling wine of fresh grapes, in"/>
    <s v="Exports"/>
    <s v="netweight"/>
  </r>
  <r>
    <x v="7"/>
    <x v="0"/>
    <x v="2"/>
    <n v="8553970"/>
    <s v="l"/>
    <n v="25419426"/>
    <s v="Wine other than sparkling wine of fresh grapes, in"/>
    <s v="Exports"/>
    <s v="netweight"/>
  </r>
  <r>
    <x v="7"/>
    <x v="0"/>
    <x v="3"/>
    <n v="174223"/>
    <s v="l"/>
    <n v="695424"/>
    <s v="Sparkling wine of fresh grapes"/>
    <s v="Exports"/>
    <s v="netweight"/>
  </r>
  <r>
    <x v="7"/>
    <x v="0"/>
    <x v="3"/>
    <n v="1248062"/>
    <s v="l"/>
    <n v="4358224"/>
    <s v="Wine other than sparkling wine of fresh grapes, in"/>
    <s v="Exports"/>
    <s v="netweight"/>
  </r>
  <r>
    <x v="7"/>
    <x v="0"/>
    <x v="3"/>
    <n v="5704641"/>
    <s v="l"/>
    <n v="3963002"/>
    <s v="Wine other than sparkling wine of fresh grapes, in"/>
    <s v="Exports"/>
    <s v="netweight"/>
  </r>
  <r>
    <x v="7"/>
    <x v="0"/>
    <x v="4"/>
    <n v="133549"/>
    <s v="l"/>
    <n v="471007"/>
    <s v="Sparkling wine of fresh grapes"/>
    <s v="Exports"/>
    <s v="netweight"/>
  </r>
  <r>
    <x v="7"/>
    <x v="0"/>
    <x v="4"/>
    <n v="24114329"/>
    <s v="l"/>
    <n v="59809591"/>
    <s v="Wine other than sparkling wine of fresh grapes, in"/>
    <s v="Exports"/>
    <s v="netweight"/>
  </r>
  <r>
    <x v="7"/>
    <x v="0"/>
    <x v="4"/>
    <n v="30592207"/>
    <s v="l"/>
    <n v="18661110"/>
    <s v="Wine other than sparkling wine of fresh grapes, in"/>
    <s v="Exports"/>
    <s v="netweight"/>
  </r>
  <r>
    <x v="7"/>
    <x v="0"/>
    <x v="5"/>
    <n v="744064"/>
    <s v="l"/>
    <n v="748511"/>
    <s v="Sparkling wine of fresh grapes"/>
    <s v="Exports"/>
    <s v="netweight"/>
  </r>
  <r>
    <x v="7"/>
    <x v="0"/>
    <x v="5"/>
    <n v="32708351"/>
    <s v="l"/>
    <n v="58728783"/>
    <s v="Wine other than sparkling wine of fresh grapes, in"/>
    <s v="Exports"/>
    <s v="netweight"/>
  </r>
  <r>
    <x v="7"/>
    <x v="0"/>
    <x v="5"/>
    <n v="46311685"/>
    <s v="l"/>
    <n v="16549661"/>
    <s v="Wine other than sparkling wine of fresh grapes, in"/>
    <s v="Exports"/>
    <s v="netweight"/>
  </r>
  <r>
    <x v="7"/>
    <x v="0"/>
    <x v="6"/>
    <n v="45743"/>
    <s v="l"/>
    <n v="271418"/>
    <s v="Sparkling wine of fresh grapes"/>
    <s v="Exports"/>
    <s v="netweight"/>
  </r>
  <r>
    <x v="7"/>
    <x v="0"/>
    <x v="6"/>
    <n v="728465"/>
    <s v="l"/>
    <n v="665191"/>
    <s v="Wine other than sparkling wine of fresh grapes, in"/>
    <s v="Exports"/>
    <s v="netweight"/>
  </r>
  <r>
    <x v="7"/>
    <x v="0"/>
    <x v="6"/>
    <n v="1956891"/>
    <s v="l"/>
    <n v="5263798"/>
    <s v="Wine other than sparkling wine of fresh grapes, in"/>
    <s v="Exports"/>
    <s v="netweight"/>
  </r>
  <r>
    <x v="7"/>
    <x v="0"/>
    <x v="7"/>
    <n v="108939"/>
    <s v="l"/>
    <n v="786321"/>
    <s v="Sparkling wine of fresh grapes"/>
    <s v="Exports"/>
    <s v="netweight"/>
  </r>
  <r>
    <x v="7"/>
    <x v="0"/>
    <x v="7"/>
    <n v="18361876"/>
    <s v="l"/>
    <n v="36989713"/>
    <s v="Wine other than sparkling wine of fresh grapes, in"/>
    <s v="Exports"/>
    <s v="netweight"/>
  </r>
  <r>
    <x v="7"/>
    <x v="0"/>
    <x v="7"/>
    <n v="21366956"/>
    <s v="l"/>
    <n v="31762848"/>
    <s v="Wine other than sparkling wine of fresh grapes, in"/>
    <s v="Exports"/>
    <s v="netweight"/>
  </r>
  <r>
    <x v="7"/>
    <x v="0"/>
    <x v="8"/>
    <n v="192887"/>
    <s v="l"/>
    <n v="1042907"/>
    <s v="Sparkling wine of fresh grapes"/>
    <s v="Exports"/>
    <s v="netweight"/>
  </r>
  <r>
    <x v="7"/>
    <x v="0"/>
    <x v="8"/>
    <n v="30529704"/>
    <s v="l"/>
    <n v="25558536"/>
    <s v="Wine other than sparkling wine of fresh grapes, in"/>
    <s v="Exports"/>
    <s v="netweight"/>
  </r>
  <r>
    <x v="7"/>
    <x v="0"/>
    <x v="8"/>
    <n v="72534009"/>
    <s v="l"/>
    <n v="151440957"/>
    <s v="Wine other than sparkling wine of fresh grapes, in"/>
    <s v="Exports"/>
    <s v="netweight"/>
  </r>
  <r>
    <x v="7"/>
    <x v="0"/>
    <x v="9"/>
    <n v="124808"/>
    <s v="l"/>
    <n v="607627"/>
    <s v="Sparkling wine of fresh grapes"/>
    <s v="Exports"/>
    <s v="netweight"/>
  </r>
  <r>
    <x v="7"/>
    <x v="0"/>
    <x v="9"/>
    <n v="1082536"/>
    <s v="l"/>
    <n v="966488"/>
    <s v="Wine other than sparkling wine of fresh grapes, in"/>
    <s v="Exports"/>
    <s v="netweight"/>
  </r>
  <r>
    <x v="7"/>
    <x v="0"/>
    <x v="9"/>
    <n v="16135750"/>
    <s v="l"/>
    <n v="36844356"/>
    <s v="Wine other than sparkling wine of fresh grapes, in"/>
    <s v="Exports"/>
    <s v="netweight"/>
  </r>
  <r>
    <x v="8"/>
    <x v="0"/>
    <x v="0"/>
    <n v="130704"/>
    <s v="l"/>
    <n v="782206"/>
    <s v="Sparkling wine of fresh grapes"/>
    <s v="Exports"/>
    <s v="netweight"/>
  </r>
  <r>
    <x v="8"/>
    <x v="0"/>
    <x v="0"/>
    <n v="4635825"/>
    <s v="l"/>
    <n v="18629521"/>
    <s v="Wine other than sparkling wine of fresh grapes, in"/>
    <s v="Exports"/>
    <s v="netweight"/>
  </r>
  <r>
    <x v="8"/>
    <x v="0"/>
    <x v="0"/>
    <n v="5101176"/>
    <s v="l"/>
    <n v="3378270"/>
    <s v="Wine other than sparkling wine of fresh grapes, in"/>
    <s v="Exports"/>
    <s v="netweight"/>
  </r>
  <r>
    <x v="8"/>
    <x v="0"/>
    <x v="1"/>
    <n v="29098"/>
    <s v="l"/>
    <n v="166758"/>
    <s v="Sparkling wine of fresh grapes"/>
    <s v="Exports"/>
    <s v="netweight"/>
  </r>
  <r>
    <x v="8"/>
    <x v="0"/>
    <x v="1"/>
    <n v="6232481"/>
    <s v="l"/>
    <n v="2945040"/>
    <s v="Wine other than sparkling wine of fresh grapes, in"/>
    <s v="Exports"/>
    <s v="netweight"/>
  </r>
  <r>
    <x v="8"/>
    <x v="0"/>
    <x v="1"/>
    <n v="7870809"/>
    <s v="l"/>
    <n v="32694657"/>
    <s v="Wine other than sparkling wine of fresh grapes, in"/>
    <s v="Exports"/>
    <s v="netweight"/>
  </r>
  <r>
    <x v="8"/>
    <x v="0"/>
    <x v="2"/>
    <n v="38278"/>
    <s v="l"/>
    <n v="344799"/>
    <s v="Sparkling wine of fresh grapes"/>
    <s v="Exports"/>
    <s v="netweight"/>
  </r>
  <r>
    <x v="8"/>
    <x v="0"/>
    <x v="2"/>
    <n v="7290969"/>
    <s v="l"/>
    <n v="10300966"/>
    <s v="Wine other than sparkling wine of fresh grapes, in"/>
    <s v="Exports"/>
    <s v="netweight"/>
  </r>
  <r>
    <x v="8"/>
    <x v="0"/>
    <x v="2"/>
    <n v="8760514"/>
    <s v="l"/>
    <n v="29866465"/>
    <s v="Wine other than sparkling wine of fresh grapes, in"/>
    <s v="Exports"/>
    <s v="netweight"/>
  </r>
  <r>
    <x v="8"/>
    <x v="0"/>
    <x v="3"/>
    <n v="121947"/>
    <s v="l"/>
    <n v="732654"/>
    <s v="Sparkling wine of fresh grapes"/>
    <s v="Exports"/>
    <s v="netweight"/>
  </r>
  <r>
    <x v="8"/>
    <x v="0"/>
    <x v="3"/>
    <n v="1341182"/>
    <s v="l"/>
    <n v="5567119"/>
    <s v="Wine other than sparkling wine of fresh grapes, in"/>
    <s v="Exports"/>
    <s v="netweight"/>
  </r>
  <r>
    <x v="8"/>
    <x v="0"/>
    <x v="3"/>
    <n v="7010946"/>
    <s v="l"/>
    <n v="5064033"/>
    <s v="Wine other than sparkling wine of fresh grapes, in"/>
    <s v="Exports"/>
    <s v="netweight"/>
  </r>
  <r>
    <x v="8"/>
    <x v="0"/>
    <x v="4"/>
    <n v="83478"/>
    <s v="l"/>
    <n v="476830"/>
    <s v="Sparkling wine of fresh grapes"/>
    <s v="Exports"/>
    <s v="netweight"/>
  </r>
  <r>
    <x v="8"/>
    <x v="0"/>
    <x v="4"/>
    <n v="18048666"/>
    <s v="l"/>
    <n v="59308310"/>
    <s v="Wine other than sparkling wine of fresh grapes, in"/>
    <s v="Exports"/>
    <s v="netweight"/>
  </r>
  <r>
    <x v="8"/>
    <x v="0"/>
    <x v="4"/>
    <n v="49141195"/>
    <s v="l"/>
    <n v="29539155"/>
    <s v="Wine other than sparkling wine of fresh grapes, in"/>
    <s v="Exports"/>
    <s v="netweight"/>
  </r>
  <r>
    <x v="8"/>
    <x v="0"/>
    <x v="5"/>
    <n v="138661"/>
    <s v="l"/>
    <n v="599791"/>
    <s v="Sparkling wine of fresh grapes"/>
    <s v="Exports"/>
    <s v="netweight"/>
  </r>
  <r>
    <x v="8"/>
    <x v="0"/>
    <x v="5"/>
    <n v="11666913"/>
    <s v="l"/>
    <n v="7591408"/>
    <s v="Wine other than sparkling wine of fresh grapes, in"/>
    <s v="Exports"/>
    <s v="netweight"/>
  </r>
  <r>
    <x v="8"/>
    <x v="0"/>
    <x v="5"/>
    <n v="21891424"/>
    <s v="l"/>
    <n v="61516421"/>
    <s v="Wine other than sparkling wine of fresh grapes, in"/>
    <s v="Exports"/>
    <s v="netweight"/>
  </r>
  <r>
    <x v="8"/>
    <x v="0"/>
    <x v="6"/>
    <n v="69377"/>
    <s v="l"/>
    <n v="341881"/>
    <s v="Sparkling wine of fresh grapes"/>
    <s v="Exports"/>
    <s v="netweight"/>
  </r>
  <r>
    <x v="8"/>
    <x v="0"/>
    <x v="6"/>
    <n v="1473344"/>
    <s v="l"/>
    <n v="3871569"/>
    <s v="Wine other than sparkling wine of fresh grapes, in"/>
    <s v="Exports"/>
    <s v="netweight"/>
  </r>
  <r>
    <x v="8"/>
    <x v="0"/>
    <x v="6"/>
    <n v="17012739"/>
    <s v="l"/>
    <n v="9674598"/>
    <s v="Wine other than sparkling wine of fresh grapes, in"/>
    <s v="Exports"/>
    <s v="netweight"/>
  </r>
  <r>
    <x v="8"/>
    <x v="0"/>
    <x v="7"/>
    <n v="76240"/>
    <s v="l"/>
    <n v="538795"/>
    <s v="Sparkling wine of fresh grapes"/>
    <s v="Exports"/>
    <s v="netweight"/>
  </r>
  <r>
    <x v="8"/>
    <x v="0"/>
    <x v="7"/>
    <n v="9020999"/>
    <s v="l"/>
    <n v="35093670"/>
    <s v="Wine other than sparkling wine of fresh grapes, in"/>
    <s v="Exports"/>
    <s v="netweight"/>
  </r>
  <r>
    <x v="8"/>
    <x v="0"/>
    <x v="7"/>
    <n v="22421424"/>
    <s v="l"/>
    <n v="46674744"/>
    <s v="Wine other than sparkling wine of fresh grapes, in"/>
    <s v="Exports"/>
    <s v="netweight"/>
  </r>
  <r>
    <x v="8"/>
    <x v="0"/>
    <x v="8"/>
    <n v="216920"/>
    <s v="l"/>
    <n v="1160311"/>
    <s v="Sparkling wine of fresh grapes"/>
    <s v="Exports"/>
    <s v="netweight"/>
  </r>
  <r>
    <x v="8"/>
    <x v="0"/>
    <x v="8"/>
    <n v="41879736"/>
    <s v="l"/>
    <n v="29965755"/>
    <s v="Wine other than sparkling wine of fresh grapes, in"/>
    <s v="Exports"/>
    <s v="netweight"/>
  </r>
  <r>
    <x v="8"/>
    <x v="0"/>
    <x v="8"/>
    <n v="75758219"/>
    <s v="l"/>
    <n v="159297162"/>
    <s v="Wine other than sparkling wine of fresh grapes, in"/>
    <s v="Exports"/>
    <s v="netweight"/>
  </r>
  <r>
    <x v="8"/>
    <x v="0"/>
    <x v="9"/>
    <n v="116363"/>
    <s v="l"/>
    <n v="904242"/>
    <s v="Sparkling wine of fresh grapes"/>
    <s v="Exports"/>
    <s v="netweight"/>
  </r>
  <r>
    <x v="8"/>
    <x v="0"/>
    <x v="9"/>
    <n v="7950647"/>
    <s v="l"/>
    <n v="4242065"/>
    <s v="Wine other than sparkling wine of fresh grapes, in"/>
    <s v="Exports"/>
    <s v="netweight"/>
  </r>
  <r>
    <x v="8"/>
    <x v="0"/>
    <x v="9"/>
    <n v="9156678"/>
    <s v="l"/>
    <n v="34080211"/>
    <s v="Wine other than sparkling wine of fresh grapes, in"/>
    <s v="Exports"/>
    <s v="netweight"/>
  </r>
  <r>
    <x v="9"/>
    <x v="0"/>
    <x v="0"/>
    <n v="332415"/>
    <s v="l"/>
    <n v="795870"/>
    <s v="Sparkling wine of fresh grapes"/>
    <s v="Exports"/>
    <s v="netweight"/>
  </r>
  <r>
    <x v="9"/>
    <x v="0"/>
    <x v="0"/>
    <n v="4899131"/>
    <s v="l"/>
    <n v="3659414"/>
    <s v="Wine other than sparkling wine of fresh grapes, in"/>
    <s v="Exports"/>
    <s v="netweight"/>
  </r>
  <r>
    <x v="9"/>
    <x v="0"/>
    <x v="0"/>
    <n v="5090034"/>
    <s v="l"/>
    <n v="17069621"/>
    <s v="Wine other than sparkling wine of fresh grapes, in"/>
    <s v="Exports"/>
    <s v="netweight"/>
  </r>
  <r>
    <x v="9"/>
    <x v="0"/>
    <x v="1"/>
    <n v="108711"/>
    <s v="l"/>
    <n v="478925"/>
    <s v="Sparkling wine of fresh grapes"/>
    <s v="Exports"/>
    <s v="netweight"/>
  </r>
  <r>
    <x v="9"/>
    <x v="0"/>
    <x v="1"/>
    <n v="3057083"/>
    <s v="l"/>
    <n v="1766505"/>
    <s v="Wine other than sparkling wine of fresh grapes, in"/>
    <s v="Exports"/>
    <s v="netweight"/>
  </r>
  <r>
    <x v="9"/>
    <x v="0"/>
    <x v="1"/>
    <n v="8824726"/>
    <s v="l"/>
    <n v="32196611"/>
    <s v="Wine other than sparkling wine of fresh grapes, in"/>
    <s v="Exports"/>
    <s v="netweight"/>
  </r>
  <r>
    <x v="9"/>
    <x v="0"/>
    <x v="2"/>
    <n v="26437"/>
    <s v="l"/>
    <n v="153816"/>
    <s v="Sparkling wine of fresh grapes"/>
    <s v="Exports"/>
    <s v="netweight"/>
  </r>
  <r>
    <x v="9"/>
    <x v="0"/>
    <x v="2"/>
    <n v="7548362"/>
    <s v="l"/>
    <n v="10843890"/>
    <s v="Wine other than sparkling wine of fresh grapes, in"/>
    <s v="Exports"/>
    <s v="netweight"/>
  </r>
  <r>
    <x v="9"/>
    <x v="0"/>
    <x v="2"/>
    <n v="8830066"/>
    <s v="l"/>
    <n v="26922276"/>
    <s v="Wine other than sparkling wine of fresh grapes, in"/>
    <s v="Exports"/>
    <s v="netweight"/>
  </r>
  <r>
    <x v="9"/>
    <x v="0"/>
    <x v="3"/>
    <n v="877639"/>
    <s v="l"/>
    <n v="3668579"/>
    <s v="Wine other than sparkling wine of fresh grapes, in"/>
    <s v="Exports"/>
    <s v="netweight"/>
  </r>
  <r>
    <x v="9"/>
    <x v="0"/>
    <x v="3"/>
    <n v="893468"/>
    <s v="l"/>
    <n v="1034769"/>
    <s v="Sparkling wine of fresh grapes"/>
    <s v="Exports"/>
    <s v="netweight"/>
  </r>
  <r>
    <x v="9"/>
    <x v="0"/>
    <x v="3"/>
    <n v="7897460"/>
    <s v="l"/>
    <n v="5077570"/>
    <s v="Wine other than sparkling wine of fresh grapes, in"/>
    <s v="Exports"/>
    <s v="netweight"/>
  </r>
  <r>
    <x v="9"/>
    <x v="0"/>
    <x v="4"/>
    <n v="135222"/>
    <s v="l"/>
    <n v="422703"/>
    <s v="Sparkling wine of fresh grapes"/>
    <s v="Exports"/>
    <s v="netweight"/>
  </r>
  <r>
    <x v="9"/>
    <x v="0"/>
    <x v="4"/>
    <n v="21958092"/>
    <s v="l"/>
    <n v="50883873"/>
    <s v="Wine other than sparkling wine of fresh grapes, in"/>
    <s v="Exports"/>
    <s v="netweight"/>
  </r>
  <r>
    <x v="9"/>
    <x v="0"/>
    <x v="4"/>
    <n v="49329756"/>
    <s v="l"/>
    <n v="30158583"/>
    <s v="Wine other than sparkling wine of fresh grapes, in"/>
    <s v="Exports"/>
    <s v="netweight"/>
  </r>
  <r>
    <x v="9"/>
    <x v="0"/>
    <x v="5"/>
    <n v="187040"/>
    <s v="l"/>
    <n v="690474"/>
    <s v="Sparkling wine of fresh grapes"/>
    <s v="Exports"/>
    <s v="netweight"/>
  </r>
  <r>
    <x v="9"/>
    <x v="0"/>
    <x v="5"/>
    <n v="11534370"/>
    <s v="l"/>
    <n v="7521243"/>
    <s v="Wine other than sparkling wine of fresh grapes, in"/>
    <s v="Exports"/>
    <s v="netweight"/>
  </r>
  <r>
    <x v="9"/>
    <x v="0"/>
    <x v="5"/>
    <n v="21531576"/>
    <s v="l"/>
    <n v="55935859"/>
    <s v="Wine other than sparkling wine of fresh grapes, in"/>
    <s v="Exports"/>
    <s v="netweight"/>
  </r>
  <r>
    <x v="9"/>
    <x v="0"/>
    <x v="6"/>
    <n v="42300"/>
    <s v="l"/>
    <n v="212983"/>
    <s v="Sparkling wine of fresh grapes"/>
    <s v="Exports"/>
    <s v="netweight"/>
  </r>
  <r>
    <x v="9"/>
    <x v="0"/>
    <x v="6"/>
    <n v="1209284"/>
    <s v="l"/>
    <n v="2807976"/>
    <s v="Wine other than sparkling wine of fresh grapes, in"/>
    <s v="Exports"/>
    <s v="netweight"/>
  </r>
  <r>
    <x v="9"/>
    <x v="0"/>
    <x v="6"/>
    <n v="6119023"/>
    <s v="l"/>
    <n v="3549049"/>
    <s v="Wine other than sparkling wine of fresh grapes, in"/>
    <s v="Exports"/>
    <s v="netweight"/>
  </r>
  <r>
    <x v="9"/>
    <x v="0"/>
    <x v="7"/>
    <n v="267830"/>
    <s v="l"/>
    <n v="1328152"/>
    <s v="Sparkling wine of fresh grapes"/>
    <s v="Exports"/>
    <s v="netweight"/>
  </r>
  <r>
    <x v="9"/>
    <x v="0"/>
    <x v="7"/>
    <n v="9651299"/>
    <s v="l"/>
    <n v="35475236"/>
    <s v="Wine other than sparkling wine of fresh grapes, in"/>
    <s v="Exports"/>
    <s v="netweight"/>
  </r>
  <r>
    <x v="9"/>
    <x v="0"/>
    <x v="7"/>
    <n v="28275902"/>
    <s v="l"/>
    <n v="49014310"/>
    <s v="Wine other than sparkling wine of fresh grapes, in"/>
    <s v="Exports"/>
    <s v="netweight"/>
  </r>
  <r>
    <x v="9"/>
    <x v="0"/>
    <x v="8"/>
    <n v="722408"/>
    <s v="l"/>
    <n v="1882628"/>
    <s v="Sparkling wine of fresh grapes"/>
    <s v="Exports"/>
    <s v="netweight"/>
  </r>
  <r>
    <x v="9"/>
    <x v="0"/>
    <x v="8"/>
    <n v="45419323"/>
    <s v="l"/>
    <n v="31799521"/>
    <s v="Wine other than sparkling wine of fresh grapes, in"/>
    <s v="Exports"/>
    <s v="netweight"/>
  </r>
  <r>
    <x v="9"/>
    <x v="0"/>
    <x v="8"/>
    <n v="84872871"/>
    <s v="l"/>
    <n v="157958927"/>
    <s v="Wine other than sparkling wine of fresh grapes, in"/>
    <s v="Exports"/>
    <s v="netweight"/>
  </r>
  <r>
    <x v="9"/>
    <x v="0"/>
    <x v="9"/>
    <n v="209353"/>
    <s v="l"/>
    <n v="1395559"/>
    <s v="Sparkling wine of fresh grapes"/>
    <s v="Exports"/>
    <s v="netweight"/>
  </r>
  <r>
    <x v="9"/>
    <x v="0"/>
    <x v="9"/>
    <n v="7512245"/>
    <s v="l"/>
    <n v="4307751"/>
    <s v="Wine other than sparkling wine of fresh grapes, in"/>
    <s v="Exports"/>
    <s v="netweight"/>
  </r>
  <r>
    <x v="9"/>
    <x v="0"/>
    <x v="9"/>
    <n v="8735148"/>
    <s v="l"/>
    <n v="28852213"/>
    <s v="Wine other than sparkling wine of fresh grapes, in"/>
    <s v="Exports"/>
    <s v="netweight"/>
  </r>
  <r>
    <x v="10"/>
    <x v="0"/>
    <x v="0"/>
    <n v="105178"/>
    <s v="l"/>
    <n v="593241"/>
    <s v="Sparkling wine of fresh grapes"/>
    <s v="Exports"/>
    <s v="netweight"/>
  </r>
  <r>
    <x v="10"/>
    <x v="0"/>
    <x v="0"/>
    <n v="4964656"/>
    <s v="l"/>
    <n v="18612206"/>
    <s v="Wine other than sparkling wine of fresh grapes, in"/>
    <s v="Exports"/>
    <s v="netweight"/>
  </r>
  <r>
    <x v="10"/>
    <x v="0"/>
    <x v="0"/>
    <n v="5377244"/>
    <s v="l"/>
    <n v="4295041"/>
    <s v="Wine other than sparkling wine of fresh grapes, in"/>
    <s v="Exports"/>
    <s v="netweight"/>
  </r>
  <r>
    <x v="10"/>
    <x v="0"/>
    <x v="1"/>
    <n v="62829"/>
    <s v="l"/>
    <n v="373552"/>
    <s v="Sparkling wine of fresh grapes"/>
    <s v="Exports"/>
    <s v="netweight"/>
  </r>
  <r>
    <x v="10"/>
    <x v="0"/>
    <x v="1"/>
    <n v="5343660"/>
    <s v="l"/>
    <n v="4042504"/>
    <s v="Wine other than sparkling wine of fresh grapes, in"/>
    <s v="Exports"/>
    <s v="netweight"/>
  </r>
  <r>
    <x v="10"/>
    <x v="0"/>
    <x v="1"/>
    <n v="8483997"/>
    <s v="l"/>
    <n v="38180258"/>
    <s v="Wine other than sparkling wine of fresh grapes, in"/>
    <s v="Exports"/>
    <s v="netweight"/>
  </r>
  <r>
    <x v="10"/>
    <x v="0"/>
    <x v="2"/>
    <n v="37366"/>
    <s v="l"/>
    <n v="302554"/>
    <s v="Sparkling wine of fresh grapes"/>
    <s v="Exports"/>
    <s v="netweight"/>
  </r>
  <r>
    <x v="10"/>
    <x v="0"/>
    <x v="2"/>
    <n v="8430422"/>
    <s v="l"/>
    <n v="27849300"/>
    <s v="Wine other than sparkling wine of fresh grapes, in"/>
    <s v="Exports"/>
    <s v="netweight"/>
  </r>
  <r>
    <x v="10"/>
    <x v="0"/>
    <x v="2"/>
    <n v="9422136"/>
    <s v="l"/>
    <n v="13068435"/>
    <s v="Wine other than sparkling wine of fresh grapes, in"/>
    <s v="Exports"/>
    <s v="netweight"/>
  </r>
  <r>
    <x v="10"/>
    <x v="0"/>
    <x v="3"/>
    <n v="163306"/>
    <s v="l"/>
    <n v="1002063"/>
    <s v="Sparkling wine of fresh grapes"/>
    <s v="Exports"/>
    <s v="netweight"/>
  </r>
  <r>
    <x v="10"/>
    <x v="0"/>
    <x v="3"/>
    <n v="1767008"/>
    <s v="l"/>
    <n v="5530314"/>
    <s v="Wine other than sparkling wine of fresh grapes, in"/>
    <s v="Exports"/>
    <s v="netweight"/>
  </r>
  <r>
    <x v="10"/>
    <x v="0"/>
    <x v="3"/>
    <n v="7130857"/>
    <s v="l"/>
    <n v="5749012"/>
    <s v="Wine other than sparkling wine of fresh grapes, in"/>
    <s v="Exports"/>
    <s v="netweight"/>
  </r>
  <r>
    <x v="10"/>
    <x v="0"/>
    <x v="4"/>
    <n v="139449"/>
    <s v="l"/>
    <n v="705161"/>
    <s v="Sparkling wine of fresh grapes"/>
    <s v="Exports"/>
    <s v="netweight"/>
  </r>
  <r>
    <x v="10"/>
    <x v="0"/>
    <x v="4"/>
    <n v="18047902"/>
    <s v="l"/>
    <n v="58990646"/>
    <s v="Wine other than sparkling wine of fresh grapes, in"/>
    <s v="Exports"/>
    <s v="netweight"/>
  </r>
  <r>
    <x v="10"/>
    <x v="0"/>
    <x v="4"/>
    <n v="54331240"/>
    <s v="l"/>
    <n v="39745038"/>
    <s v="Wine other than sparkling wine of fresh grapes, in"/>
    <s v="Exports"/>
    <s v="netweight"/>
  </r>
  <r>
    <x v="10"/>
    <x v="0"/>
    <x v="5"/>
    <n v="152640"/>
    <s v="l"/>
    <n v="725372"/>
    <s v="Sparkling wine of fresh grapes"/>
    <s v="Exports"/>
    <s v="both quantity and netweight"/>
  </r>
  <r>
    <x v="10"/>
    <x v="0"/>
    <x v="5"/>
    <n v="7824920"/>
    <s v="l"/>
    <n v="5831802"/>
    <s v="Wine other than sparkling wine of fresh grapes, in"/>
    <s v="Exports"/>
    <s v="netweight"/>
  </r>
  <r>
    <x v="10"/>
    <x v="0"/>
    <x v="5"/>
    <n v="20072549"/>
    <s v="l"/>
    <n v="57623287"/>
    <s v="Wine other than sparkling wine of fresh grapes, in"/>
    <s v="Exports"/>
    <s v="netweight"/>
  </r>
  <r>
    <x v="10"/>
    <x v="0"/>
    <x v="6"/>
    <n v="83237"/>
    <s v="l"/>
    <n v="421773"/>
    <s v="Sparkling wine of fresh grapes"/>
    <s v="Exports"/>
    <s v="netweight"/>
  </r>
  <r>
    <x v="10"/>
    <x v="0"/>
    <x v="6"/>
    <n v="1242926"/>
    <s v="l"/>
    <n v="3183326"/>
    <s v="Wine other than sparkling wine of fresh grapes, in"/>
    <s v="Exports"/>
    <s v="netweight"/>
  </r>
  <r>
    <x v="10"/>
    <x v="0"/>
    <x v="6"/>
    <n v="6137471"/>
    <s v="l"/>
    <n v="4025455"/>
    <s v="Wine other than sparkling wine of fresh grapes, in"/>
    <s v="Exports"/>
    <s v="netweight"/>
  </r>
  <r>
    <x v="10"/>
    <x v="0"/>
    <x v="7"/>
    <n v="300577"/>
    <s v="l"/>
    <n v="1845365"/>
    <s v="Sparkling wine of fresh grapes"/>
    <s v="Exports"/>
    <s v="netweight"/>
  </r>
  <r>
    <x v="10"/>
    <x v="0"/>
    <x v="7"/>
    <n v="7975173"/>
    <s v="l"/>
    <n v="33615980"/>
    <s v="Wine other than sparkling wine of fresh grapes, in"/>
    <s v="Exports"/>
    <s v="netweight"/>
  </r>
  <r>
    <x v="10"/>
    <x v="0"/>
    <x v="7"/>
    <n v="30712766"/>
    <s v="l"/>
    <n v="52463606"/>
    <s v="Wine other than sparkling wine of fresh grapes, in"/>
    <s v="Exports"/>
    <s v="netweight"/>
  </r>
  <r>
    <x v="10"/>
    <x v="0"/>
    <x v="8"/>
    <n v="1815533"/>
    <s v="l"/>
    <n v="6018344"/>
    <s v="Sparkling wine of fresh grapes"/>
    <s v="Exports"/>
    <s v="netweight"/>
  </r>
  <r>
    <x v="10"/>
    <x v="0"/>
    <x v="8"/>
    <n v="48801624"/>
    <s v="l"/>
    <n v="46774252"/>
    <s v="Wine other than sparkling wine of fresh grapes, in"/>
    <s v="Exports"/>
    <s v="netweight"/>
  </r>
  <r>
    <x v="10"/>
    <x v="0"/>
    <x v="8"/>
    <n v="60048769"/>
    <s v="l"/>
    <n v="134966247"/>
    <s v="Wine other than sparkling wine of fresh grapes, in"/>
    <s v="Exports"/>
    <s v="netweight"/>
  </r>
  <r>
    <x v="10"/>
    <x v="0"/>
    <x v="9"/>
    <n v="214690"/>
    <s v="l"/>
    <n v="1529514"/>
    <s v="Sparkling wine of fresh grapes"/>
    <s v="Exports"/>
    <s v="netweight"/>
  </r>
  <r>
    <x v="10"/>
    <x v="0"/>
    <x v="9"/>
    <n v="3724679"/>
    <s v="l"/>
    <n v="2624182"/>
    <s v="Wine other than sparkling wine of fresh grapes, in"/>
    <s v="Exports"/>
    <s v="netweight"/>
  </r>
  <r>
    <x v="10"/>
    <x v="0"/>
    <x v="9"/>
    <n v="9992887"/>
    <s v="l"/>
    <n v="36575531"/>
    <s v="Wine other than sparkling wine of fresh grapes, in"/>
    <s v="Exports"/>
    <s v="netweight"/>
  </r>
  <r>
    <x v="11"/>
    <x v="0"/>
    <x v="0"/>
    <n v="99287"/>
    <s v="l"/>
    <n v="683948"/>
    <s v="Sparkling wine of fresh grapes"/>
    <s v="Exports"/>
    <s v="netweight"/>
  </r>
  <r>
    <x v="11"/>
    <x v="0"/>
    <x v="0"/>
    <n v="4850317"/>
    <s v="l"/>
    <n v="18828751"/>
    <s v="Wine other than sparkling wine of fresh grapes, in"/>
    <s v="Exports"/>
    <s v="netweight"/>
  </r>
  <r>
    <x v="11"/>
    <x v="0"/>
    <x v="0"/>
    <n v="5989237"/>
    <s v="l"/>
    <n v="5156328"/>
    <s v="Wine other than sparkling wine of fresh grapes, in"/>
    <s v="Exports"/>
    <s v="netweight"/>
  </r>
  <r>
    <x v="11"/>
    <x v="0"/>
    <x v="1"/>
    <n v="125375"/>
    <s v="l"/>
    <n v="408686"/>
    <s v="Sparkling wine of fresh grapes"/>
    <s v="Exports"/>
    <s v="netweight"/>
  </r>
  <r>
    <x v="11"/>
    <x v="0"/>
    <x v="1"/>
    <n v="6545934"/>
    <s v="l"/>
    <n v="4821287"/>
    <s v="Wine other than sparkling wine of fresh grapes, in"/>
    <s v="Exports"/>
    <s v="netweight"/>
  </r>
  <r>
    <x v="11"/>
    <x v="0"/>
    <x v="1"/>
    <n v="7647592"/>
    <s v="l"/>
    <n v="35294918"/>
    <s v="Wine other than sparkling wine of fresh grapes, in"/>
    <s v="Exports"/>
    <s v="both quantity and netweight"/>
  </r>
  <r>
    <x v="11"/>
    <x v="0"/>
    <x v="2"/>
    <n v="61404"/>
    <s v="l"/>
    <n v="362263"/>
    <s v="Sparkling wine of fresh grapes"/>
    <s v="Exports"/>
    <s v="netweight"/>
  </r>
  <r>
    <x v="11"/>
    <x v="0"/>
    <x v="2"/>
    <n v="4451648"/>
    <s v="l"/>
    <n v="18538773"/>
    <s v="Wine other than sparkling wine of fresh grapes, in"/>
    <s v="Exports"/>
    <s v="both quantity and netweight"/>
  </r>
  <r>
    <x v="11"/>
    <x v="0"/>
    <x v="2"/>
    <n v="13601438"/>
    <s v="l"/>
    <n v="22257903"/>
    <s v="Wine other than sparkling wine of fresh grapes, in"/>
    <s v="Exports"/>
    <s v="netweight"/>
  </r>
  <r>
    <x v="11"/>
    <x v="0"/>
    <x v="3"/>
    <n v="156379"/>
    <s v="l"/>
    <n v="961066"/>
    <s v="Sparkling wine of fresh grapes"/>
    <s v="Exports"/>
    <s v="netweight"/>
  </r>
  <r>
    <x v="11"/>
    <x v="0"/>
    <x v="3"/>
    <n v="1202808"/>
    <s v="l"/>
    <n v="4686984"/>
    <s v="Wine other than sparkling wine of fresh grapes, in"/>
    <s v="Exports"/>
    <s v="netweight"/>
  </r>
  <r>
    <x v="11"/>
    <x v="0"/>
    <x v="3"/>
    <n v="9093606"/>
    <s v="l"/>
    <n v="7177375"/>
    <s v="Wine other than sparkling wine of fresh grapes, in"/>
    <s v="Exports"/>
    <s v="netweight"/>
  </r>
  <r>
    <x v="11"/>
    <x v="0"/>
    <x v="4"/>
    <n v="93892"/>
    <s v="l"/>
    <n v="606386"/>
    <s v="Sparkling wine of fresh grapes"/>
    <s v="Exports"/>
    <s v="netweight"/>
  </r>
  <r>
    <x v="11"/>
    <x v="0"/>
    <x v="4"/>
    <n v="18964519"/>
    <s v="l"/>
    <n v="58997957"/>
    <s v="Wine other than sparkling wine of fresh grapes, in"/>
    <s v="Exports"/>
    <s v="both quantity and netweight"/>
  </r>
  <r>
    <x v="11"/>
    <x v="0"/>
    <x v="4"/>
    <n v="58211540"/>
    <s v="l"/>
    <n v="48551260"/>
    <s v="Wine other than sparkling wine of fresh grapes, in"/>
    <s v="Exports"/>
    <s v="netweight"/>
  </r>
  <r>
    <x v="11"/>
    <x v="0"/>
    <x v="5"/>
    <n v="178563"/>
    <s v="l"/>
    <n v="878197"/>
    <s v="Sparkling wine of fresh grapes"/>
    <s v="Exports"/>
    <s v="netweight"/>
  </r>
  <r>
    <x v="11"/>
    <x v="0"/>
    <x v="5"/>
    <n v="7674791"/>
    <s v="l"/>
    <n v="6410047"/>
    <s v="Wine other than sparkling wine of fresh grapes, in"/>
    <s v="Exports"/>
    <s v="netweight"/>
  </r>
  <r>
    <x v="11"/>
    <x v="0"/>
    <x v="5"/>
    <n v="18489082"/>
    <s v="l"/>
    <n v="59620490"/>
    <s v="Wine other than sparkling wine of fresh grapes, in"/>
    <s v="Exports"/>
    <s v="both quantity and netweight"/>
  </r>
  <r>
    <x v="11"/>
    <x v="0"/>
    <x v="6"/>
    <n v="85337"/>
    <s v="l"/>
    <n v="429153"/>
    <s v="Sparkling wine of fresh grapes"/>
    <s v="Exports"/>
    <s v="both quantity and netweight"/>
  </r>
  <r>
    <x v="11"/>
    <x v="0"/>
    <x v="6"/>
    <n v="1440903"/>
    <s v="l"/>
    <n v="4086653"/>
    <s v="Wine other than sparkling wine of fresh grapes, in"/>
    <s v="Exports"/>
    <s v="netweight"/>
  </r>
  <r>
    <x v="11"/>
    <x v="0"/>
    <x v="6"/>
    <n v="7953240"/>
    <s v="l"/>
    <n v="5701671"/>
    <s v="Wine other than sparkling wine of fresh grapes, in"/>
    <s v="Exports"/>
    <s v="netweight"/>
  </r>
  <r>
    <x v="11"/>
    <x v="0"/>
    <x v="7"/>
    <n v="259848"/>
    <s v="l"/>
    <n v="1887306"/>
    <s v="Sparkling wine of fresh grapes"/>
    <s v="Exports"/>
    <s v="both quantity and netweight"/>
  </r>
  <r>
    <x v="11"/>
    <x v="0"/>
    <x v="7"/>
    <n v="7160761"/>
    <s v="l"/>
    <n v="32805362"/>
    <s v="Wine other than sparkling wine of fresh grapes, in"/>
    <s v="Exports"/>
    <s v="both quantity and netweight"/>
  </r>
  <r>
    <x v="11"/>
    <x v="0"/>
    <x v="7"/>
    <n v="30584476"/>
    <s v="l"/>
    <n v="49887600"/>
    <s v="Wine other than sparkling wine of fresh grapes, in"/>
    <s v="Exports"/>
    <s v="netweight"/>
  </r>
  <r>
    <x v="11"/>
    <x v="0"/>
    <x v="8"/>
    <n v="420417"/>
    <s v="l"/>
    <n v="1961100"/>
    <s v="Sparkling wine of fresh grapes"/>
    <s v="Exports"/>
    <s v="both quantity and netweight"/>
  </r>
  <r>
    <x v="11"/>
    <x v="0"/>
    <x v="8"/>
    <n v="37893869"/>
    <s v="l"/>
    <n v="93101379"/>
    <s v="Wine other than sparkling wine of fresh grapes, in"/>
    <s v="Exports"/>
    <s v="both quantity and netweight"/>
  </r>
  <r>
    <x v="11"/>
    <x v="0"/>
    <x v="8"/>
    <n v="43438872"/>
    <s v="l"/>
    <n v="41722089"/>
    <s v="Wine other than sparkling wine of fresh grapes, in"/>
    <s v="Exports"/>
    <s v="netweight"/>
  </r>
  <r>
    <x v="11"/>
    <x v="0"/>
    <x v="9"/>
    <n v="138860"/>
    <s v="l"/>
    <n v="1000650"/>
    <s v="Sparkling wine of fresh grapes"/>
    <s v="Exports"/>
    <s v="netweight"/>
  </r>
  <r>
    <x v="11"/>
    <x v="0"/>
    <x v="9"/>
    <n v="3645655"/>
    <s v="l"/>
    <n v="3007758"/>
    <s v="Wine other than sparkling wine of fresh grapes, in"/>
    <s v="Exports"/>
    <s v="netweight"/>
  </r>
  <r>
    <x v="11"/>
    <x v="0"/>
    <x v="9"/>
    <n v="9093398"/>
    <s v="l"/>
    <n v="34992991"/>
    <s v="Wine other than sparkling wine of fresh grapes, in"/>
    <s v="Exports"/>
    <s v="netweight"/>
  </r>
  <r>
    <x v="12"/>
    <x v="0"/>
    <x v="0"/>
    <n v="296450"/>
    <s v="l"/>
    <n v="434591"/>
    <s v="Sparkling wine of fresh grapes"/>
    <s v="Exports"/>
    <s v="netweight"/>
  </r>
  <r>
    <x v="12"/>
    <x v="0"/>
    <x v="0"/>
    <n v="4652028"/>
    <s v="l"/>
    <n v="17172521"/>
    <s v="Wine other than sparkling wine of fresh grapes, in"/>
    <s v="Exports"/>
    <s v="netweight"/>
  </r>
  <r>
    <x v="12"/>
    <x v="0"/>
    <x v="0"/>
    <n v="6515691"/>
    <s v="l"/>
    <n v="4949454"/>
    <s v="Wine other than sparkling wine of fresh grapes, in"/>
    <s v="Exports"/>
    <s v="netweight"/>
  </r>
  <r>
    <x v="12"/>
    <x v="0"/>
    <x v="1"/>
    <n v="77522"/>
    <s v="l"/>
    <n v="436051"/>
    <s v="Sparkling wine of fresh grapes"/>
    <s v="Exports"/>
    <s v="netweight"/>
  </r>
  <r>
    <x v="12"/>
    <x v="0"/>
    <x v="1"/>
    <n v="7837358"/>
    <s v="l"/>
    <n v="37086812"/>
    <s v="Wine other than sparkling wine of fresh grapes, in"/>
    <s v="Exports"/>
    <s v="netweight"/>
  </r>
  <r>
    <x v="12"/>
    <x v="0"/>
    <x v="1"/>
    <n v="12394594"/>
    <s v="l"/>
    <n v="7711526"/>
    <s v="Wine other than sparkling wine of fresh grapes, in"/>
    <s v="Exports"/>
    <s v="netweight"/>
  </r>
  <r>
    <x v="12"/>
    <x v="0"/>
    <x v="2"/>
    <n v="19054"/>
    <s v="l"/>
    <n v="132813"/>
    <s v="Sparkling wine of fresh grapes"/>
    <s v="Exports"/>
    <s v="netweight"/>
  </r>
  <r>
    <x v="12"/>
    <x v="0"/>
    <x v="2"/>
    <n v="3216339"/>
    <s v="l"/>
    <n v="12326232"/>
    <s v="Wine other than sparkling wine of fresh grapes, in"/>
    <s v="Exports"/>
    <s v="netweight"/>
  </r>
  <r>
    <x v="12"/>
    <x v="0"/>
    <x v="2"/>
    <n v="12294826"/>
    <s v="l"/>
    <n v="18752527"/>
    <s v="Wine other than sparkling wine of fresh grapes, in"/>
    <s v="Exports"/>
    <s v="netweight"/>
  </r>
  <r>
    <x v="12"/>
    <x v="0"/>
    <x v="3"/>
    <n v="156181"/>
    <s v="l"/>
    <n v="940053"/>
    <s v="Sparkling wine of fresh grapes"/>
    <s v="Exports"/>
    <s v="netweight"/>
  </r>
  <r>
    <x v="12"/>
    <x v="0"/>
    <x v="3"/>
    <n v="1022384"/>
    <s v="l"/>
    <n v="3994670"/>
    <s v="Wine other than sparkling wine of fresh grapes, in"/>
    <s v="Exports"/>
    <s v="netweight"/>
  </r>
  <r>
    <x v="12"/>
    <x v="0"/>
    <x v="3"/>
    <n v="11497513"/>
    <s v="l"/>
    <n v="8793098"/>
    <s v="Wine other than sparkling wine of fresh grapes, in"/>
    <s v="Exports"/>
    <s v="netweight"/>
  </r>
  <r>
    <x v="12"/>
    <x v="0"/>
    <x v="4"/>
    <n v="86782"/>
    <s v="l"/>
    <n v="515257"/>
    <s v="Sparkling wine of fresh grapes"/>
    <s v="Exports"/>
    <s v="netweight"/>
  </r>
  <r>
    <x v="12"/>
    <x v="0"/>
    <x v="4"/>
    <n v="15838637"/>
    <s v="l"/>
    <n v="50194441"/>
    <s v="Wine other than sparkling wine of fresh grapes, in"/>
    <s v="Exports"/>
    <s v="netweight"/>
  </r>
  <r>
    <x v="12"/>
    <x v="0"/>
    <x v="4"/>
    <n v="56858066"/>
    <s v="l"/>
    <n v="43553517"/>
    <s v="Wine other than sparkling wine of fresh grapes, in"/>
    <s v="Exports"/>
    <s v="netweight"/>
  </r>
  <r>
    <x v="12"/>
    <x v="0"/>
    <x v="5"/>
    <n v="118241"/>
    <s v="l"/>
    <n v="617253"/>
    <s v="Sparkling wine of fresh grapes"/>
    <s v="Exports"/>
    <s v="netweight"/>
  </r>
  <r>
    <x v="12"/>
    <x v="0"/>
    <x v="5"/>
    <n v="6815620"/>
    <s v="l"/>
    <n v="5153336"/>
    <s v="Wine other than sparkling wine of fresh grapes, in"/>
    <s v="Exports"/>
    <s v="netweight"/>
  </r>
  <r>
    <x v="12"/>
    <x v="0"/>
    <x v="5"/>
    <n v="16914366"/>
    <s v="l"/>
    <n v="47395783"/>
    <s v="Wine other than sparkling wine of fresh grapes, in"/>
    <s v="Exports"/>
    <s v="netweight"/>
  </r>
  <r>
    <x v="12"/>
    <x v="0"/>
    <x v="6"/>
    <n v="46545"/>
    <s v="l"/>
    <n v="261563"/>
    <s v="Sparkling wine of fresh grapes"/>
    <s v="Exports"/>
    <s v="netweight"/>
  </r>
  <r>
    <x v="12"/>
    <x v="0"/>
    <x v="6"/>
    <n v="1531272"/>
    <s v="l"/>
    <n v="3399727"/>
    <s v="Wine other than sparkling wine of fresh grapes, in"/>
    <s v="Exports"/>
    <s v="netweight"/>
  </r>
  <r>
    <x v="12"/>
    <x v="0"/>
    <x v="6"/>
    <n v="28615645"/>
    <s v="l"/>
    <n v="16906511"/>
    <s v="Wine other than sparkling wine of fresh grapes, in"/>
    <s v="Exports"/>
    <s v="netweight"/>
  </r>
  <r>
    <x v="12"/>
    <x v="0"/>
    <x v="7"/>
    <n v="214103"/>
    <s v="l"/>
    <n v="1616007"/>
    <s v="Sparkling wine of fresh grapes"/>
    <s v="Exports"/>
    <s v="netweight"/>
  </r>
  <r>
    <x v="12"/>
    <x v="0"/>
    <x v="7"/>
    <n v="6790479"/>
    <s v="l"/>
    <n v="30353722"/>
    <s v="Wine other than sparkling wine of fresh grapes, in"/>
    <s v="Exports"/>
    <s v="netweight"/>
  </r>
  <r>
    <x v="12"/>
    <x v="0"/>
    <x v="7"/>
    <n v="25231279"/>
    <s v="l"/>
    <n v="36090592"/>
    <s v="Wine other than sparkling wine of fresh grapes, in"/>
    <s v="Exports"/>
    <s v="netweight"/>
  </r>
  <r>
    <x v="12"/>
    <x v="0"/>
    <x v="8"/>
    <n v="446357"/>
    <s v="l"/>
    <n v="2175886"/>
    <s v="Sparkling wine of fresh grapes"/>
    <s v="Exports"/>
    <s v="netweight"/>
  </r>
  <r>
    <x v="12"/>
    <x v="0"/>
    <x v="8"/>
    <n v="24879066"/>
    <s v="l"/>
    <n v="70261389"/>
    <s v="Wine other than sparkling wine of fresh grapes, in"/>
    <s v="Exports"/>
    <s v="netweight"/>
  </r>
  <r>
    <x v="12"/>
    <x v="0"/>
    <x v="8"/>
    <n v="65325423"/>
    <s v="l"/>
    <n v="63541422"/>
    <s v="Wine other than sparkling wine of fresh grapes, in"/>
    <s v="Exports"/>
    <s v="netweight"/>
  </r>
  <r>
    <x v="12"/>
    <x v="0"/>
    <x v="9"/>
    <n v="223060"/>
    <s v="l"/>
    <n v="1456280"/>
    <s v="Sparkling wine of fresh grapes"/>
    <s v="Exports"/>
    <s v="netweight"/>
  </r>
  <r>
    <x v="12"/>
    <x v="0"/>
    <x v="9"/>
    <n v="9260078"/>
    <s v="l"/>
    <n v="36421960"/>
    <s v="Wine other than sparkling wine of fresh grapes, in"/>
    <s v="Exports"/>
    <s v="netweight"/>
  </r>
  <r>
    <x v="12"/>
    <x v="0"/>
    <x v="9"/>
    <n v="14214039"/>
    <s v="l"/>
    <n v="9566875"/>
    <s v="Wine other than sparkling wine of fresh grapes, in"/>
    <s v="Exports"/>
    <s v="netweight"/>
  </r>
  <r>
    <x v="13"/>
    <x v="0"/>
    <x v="0"/>
    <n v="65425"/>
    <s v="l"/>
    <n v="435010"/>
    <s v="Sparkling wine of fresh grapes"/>
    <s v="Exports"/>
    <s v="netweight"/>
  </r>
  <r>
    <x v="13"/>
    <x v="0"/>
    <x v="0"/>
    <n v="4374320"/>
    <s v="l"/>
    <n v="3961186"/>
    <s v="Wine other than sparkling wine of fresh grapes, in"/>
    <s v="Exports"/>
    <s v="netweight"/>
  </r>
  <r>
    <x v="13"/>
    <x v="0"/>
    <x v="0"/>
    <n v="4431349"/>
    <s v="l"/>
    <n v="17372697"/>
    <s v="Wine other than sparkling wine of fresh grapes, in"/>
    <s v="Exports"/>
    <s v="netweight"/>
  </r>
  <r>
    <x v="13"/>
    <x v="0"/>
    <x v="1"/>
    <n v="64225"/>
    <s v="l"/>
    <n v="393727"/>
    <s v="Sparkling wine of fresh grapes"/>
    <s v="Exports"/>
    <s v="netweight"/>
  </r>
  <r>
    <x v="13"/>
    <x v="0"/>
    <x v="1"/>
    <n v="7862879"/>
    <s v="l"/>
    <n v="36865560"/>
    <s v="Wine other than sparkling wine of fresh grapes, in"/>
    <s v="Exports"/>
    <s v="netweight"/>
  </r>
  <r>
    <x v="13"/>
    <x v="0"/>
    <x v="1"/>
    <n v="14642667"/>
    <s v="l"/>
    <n v="8003786"/>
    <s v="Wine other than sparkling wine of fresh grapes, in"/>
    <s v="Exports"/>
    <s v="netweight"/>
  </r>
  <r>
    <x v="13"/>
    <x v="0"/>
    <x v="2"/>
    <n v="10106"/>
    <s v="l"/>
    <n v="72217"/>
    <s v="Sparkling wine of fresh grapes"/>
    <s v="Exports"/>
    <s v="netweight"/>
  </r>
  <r>
    <x v="13"/>
    <x v="0"/>
    <x v="2"/>
    <n v="3273046"/>
    <s v="l"/>
    <n v="12980443"/>
    <s v="Wine other than sparkling wine of fresh grapes, in"/>
    <s v="Exports"/>
    <s v="netweight"/>
  </r>
  <r>
    <x v="13"/>
    <x v="0"/>
    <x v="2"/>
    <n v="16944550"/>
    <s v="l"/>
    <n v="23760046"/>
    <s v="Wine other than sparkling wine of fresh grapes, in"/>
    <s v="Exports"/>
    <s v="netweight"/>
  </r>
  <r>
    <x v="13"/>
    <x v="0"/>
    <x v="3"/>
    <n v="124241"/>
    <s v="l"/>
    <n v="652803"/>
    <s v="Sparkling wine of fresh grapes"/>
    <s v="Exports"/>
    <s v="netweight"/>
  </r>
  <r>
    <x v="13"/>
    <x v="0"/>
    <x v="3"/>
    <n v="1015312"/>
    <s v="l"/>
    <n v="3794560"/>
    <s v="Wine other than sparkling wine of fresh grapes, in"/>
    <s v="Exports"/>
    <s v="netweight"/>
  </r>
  <r>
    <x v="13"/>
    <x v="0"/>
    <x v="3"/>
    <n v="35860262"/>
    <s v="l"/>
    <n v="21947034"/>
    <s v="Wine other than sparkling wine of fresh grapes, in"/>
    <s v="Exports"/>
    <s v="netweight"/>
  </r>
  <r>
    <x v="13"/>
    <x v="0"/>
    <x v="4"/>
    <n v="74602"/>
    <s v="l"/>
    <n v="536864"/>
    <s v="Sparkling wine of fresh grapes"/>
    <s v="Exports"/>
    <s v="netweight"/>
  </r>
  <r>
    <x v="13"/>
    <x v="0"/>
    <x v="4"/>
    <n v="18406720"/>
    <s v="l"/>
    <n v="58373584"/>
    <s v="Wine other than sparkling wine of fresh grapes, in"/>
    <s v="Exports"/>
    <s v="netweight"/>
  </r>
  <r>
    <x v="13"/>
    <x v="0"/>
    <x v="4"/>
    <n v="76626823"/>
    <s v="l"/>
    <n v="53019870"/>
    <s v="Wine other than sparkling wine of fresh grapes, in"/>
    <s v="Exports"/>
    <s v="netweight"/>
  </r>
  <r>
    <x v="13"/>
    <x v="0"/>
    <x v="5"/>
    <n v="138820"/>
    <s v="l"/>
    <n v="747944"/>
    <s v="Sparkling wine of fresh grapes"/>
    <s v="Exports"/>
    <s v="netweight"/>
  </r>
  <r>
    <x v="13"/>
    <x v="0"/>
    <x v="5"/>
    <n v="6537545"/>
    <s v="l"/>
    <n v="5136456"/>
    <s v="Wine other than sparkling wine of fresh grapes, in"/>
    <s v="Exports"/>
    <s v="netweight"/>
  </r>
  <r>
    <x v="13"/>
    <x v="0"/>
    <x v="5"/>
    <n v="19201531"/>
    <s v="l"/>
    <n v="52166648"/>
    <s v="Wine other than sparkling wine of fresh grapes, in"/>
    <s v="Exports"/>
    <s v="netweight"/>
  </r>
  <r>
    <x v="13"/>
    <x v="0"/>
    <x v="6"/>
    <n v="36398"/>
    <s v="l"/>
    <n v="220416"/>
    <s v="Sparkling wine of fresh grapes"/>
    <s v="Exports"/>
    <s v="netweight"/>
  </r>
  <r>
    <x v="13"/>
    <x v="0"/>
    <x v="6"/>
    <n v="1650687"/>
    <s v="l"/>
    <n v="4899199"/>
    <s v="Wine other than sparkling wine of fresh grapes, in"/>
    <s v="Exports"/>
    <s v="netweight"/>
  </r>
  <r>
    <x v="13"/>
    <x v="0"/>
    <x v="6"/>
    <n v="35139058"/>
    <s v="l"/>
    <n v="21301243"/>
    <s v="Wine other than sparkling wine of fresh grapes, in"/>
    <s v="Exports"/>
    <s v="netweight"/>
  </r>
  <r>
    <x v="13"/>
    <x v="0"/>
    <x v="7"/>
    <n v="262188"/>
    <s v="l"/>
    <n v="1992169"/>
    <s v="Sparkling wine of fresh grapes"/>
    <s v="Exports"/>
    <s v="netweight"/>
  </r>
  <r>
    <x v="13"/>
    <x v="0"/>
    <x v="7"/>
    <n v="6658548"/>
    <s v="l"/>
    <n v="29733086"/>
    <s v="Wine other than sparkling wine of fresh grapes, in"/>
    <s v="Exports"/>
    <s v="both quantity and netweight"/>
  </r>
  <r>
    <x v="13"/>
    <x v="0"/>
    <x v="7"/>
    <n v="27798797"/>
    <s v="l"/>
    <n v="36206079"/>
    <s v="Wine other than sparkling wine of fresh grapes, in"/>
    <s v="Exports"/>
    <s v="netweight"/>
  </r>
  <r>
    <x v="13"/>
    <x v="0"/>
    <x v="8"/>
    <n v="266549"/>
    <s v="l"/>
    <n v="1433500"/>
    <s v="Sparkling wine of fresh grapes"/>
    <s v="Exports"/>
    <s v="netweight"/>
  </r>
  <r>
    <x v="13"/>
    <x v="0"/>
    <x v="8"/>
    <n v="35011299"/>
    <s v="l"/>
    <n v="84222248"/>
    <s v="Wine other than sparkling wine of fresh grapes, in"/>
    <s v="Exports"/>
    <s v="netweight"/>
  </r>
  <r>
    <x v="13"/>
    <x v="0"/>
    <x v="8"/>
    <n v="76991230"/>
    <s v="l"/>
    <n v="66430044"/>
    <s v="Wine other than sparkling wine of fresh grapes, in"/>
    <s v="Exports"/>
    <s v="netweight"/>
  </r>
  <r>
    <x v="13"/>
    <x v="0"/>
    <x v="9"/>
    <n v="191850"/>
    <s v="l"/>
    <n v="1084052"/>
    <s v="Sparkling wine of fresh grapes"/>
    <s v="Exports"/>
    <s v="netweight"/>
  </r>
  <r>
    <x v="13"/>
    <x v="0"/>
    <x v="9"/>
    <n v="10081653"/>
    <s v="l"/>
    <n v="39819434"/>
    <s v="Wine other than sparkling wine of fresh grapes, in"/>
    <s v="Exports"/>
    <s v="netweight"/>
  </r>
  <r>
    <x v="13"/>
    <x v="0"/>
    <x v="9"/>
    <n v="22194482"/>
    <s v="l"/>
    <n v="13507012"/>
    <s v="Wine other than sparkling wine of fresh grapes, in"/>
    <s v="Exports"/>
    <s v="netweight"/>
  </r>
  <r>
    <x v="14"/>
    <x v="0"/>
    <x v="0"/>
    <n v="75733"/>
    <s v="l"/>
    <n v="458752"/>
    <s v="Sparkling wine of fresh grapes"/>
    <s v="Exports"/>
    <s v="netweight"/>
  </r>
  <r>
    <x v="14"/>
    <x v="0"/>
    <x v="0"/>
    <n v="4451322"/>
    <s v="l"/>
    <n v="17359939"/>
    <s v="Wine other than sparkling wine of fresh grapes, in"/>
    <s v="Exports"/>
    <s v="netweight"/>
  </r>
  <r>
    <x v="14"/>
    <x v="0"/>
    <x v="0"/>
    <n v="4517486"/>
    <s v="l"/>
    <n v="3360054"/>
    <s v="Wine other than sparkling wine of fresh grapes, in"/>
    <s v="Exports"/>
    <s v="netweight"/>
  </r>
  <r>
    <x v="14"/>
    <x v="0"/>
    <x v="1"/>
    <n v="60219"/>
    <s v="l"/>
    <n v="371615"/>
    <s v="Sparkling wine of fresh grapes"/>
    <s v="Exports"/>
    <s v="netweight"/>
  </r>
  <r>
    <x v="14"/>
    <x v="0"/>
    <x v="1"/>
    <n v="7836306"/>
    <s v="l"/>
    <n v="37574283"/>
    <s v="Wine other than sparkling wine of fresh grapes, in"/>
    <s v="Exports"/>
    <s v="netweight"/>
  </r>
  <r>
    <x v="14"/>
    <x v="0"/>
    <x v="1"/>
    <n v="10332739"/>
    <s v="l"/>
    <n v="5286681"/>
    <s v="Wine other than sparkling wine of fresh grapes, in"/>
    <s v="Exports"/>
    <s v="netweight"/>
  </r>
  <r>
    <x v="14"/>
    <x v="0"/>
    <x v="2"/>
    <n v="35726"/>
    <s v="l"/>
    <n v="224947"/>
    <s v="Sparkling wine of fresh grapes"/>
    <s v="Exports"/>
    <s v="netweight"/>
  </r>
  <r>
    <x v="14"/>
    <x v="0"/>
    <x v="2"/>
    <n v="4285497"/>
    <s v="l"/>
    <n v="14656769"/>
    <s v="Wine other than sparkling wine of fresh grapes, in"/>
    <s v="Exports"/>
    <s v="netweight"/>
  </r>
  <r>
    <x v="14"/>
    <x v="0"/>
    <x v="2"/>
    <n v="15819351"/>
    <s v="l"/>
    <n v="22813007"/>
    <s v="Wine other than sparkling wine of fresh grapes, in"/>
    <s v="Exports"/>
    <s v="netweight"/>
  </r>
  <r>
    <x v="14"/>
    <x v="0"/>
    <x v="3"/>
    <n v="161248"/>
    <s v="l"/>
    <n v="890184"/>
    <s v="Sparkling wine of fresh grapes"/>
    <s v="Exports"/>
    <s v="netweight"/>
  </r>
  <r>
    <x v="14"/>
    <x v="0"/>
    <x v="3"/>
    <n v="949773"/>
    <s v="l"/>
    <n v="3507326"/>
    <s v="Wine other than sparkling wine of fresh grapes, in"/>
    <s v="Exports"/>
    <s v="netweight"/>
  </r>
  <r>
    <x v="14"/>
    <x v="0"/>
    <x v="3"/>
    <n v="23342213"/>
    <s v="l"/>
    <n v="13036419"/>
    <s v="Wine other than sparkling wine of fresh grapes, in"/>
    <s v="Exports"/>
    <s v="netweight"/>
  </r>
  <r>
    <x v="14"/>
    <x v="0"/>
    <x v="4"/>
    <n v="77749"/>
    <s v="l"/>
    <n v="500814"/>
    <s v="Sparkling wine of fresh grapes"/>
    <s v="Exports"/>
    <s v="netweight"/>
  </r>
  <r>
    <x v="14"/>
    <x v="0"/>
    <x v="4"/>
    <n v="16852535"/>
    <s v="l"/>
    <n v="55532188"/>
    <s v="Wine other than sparkling wine of fresh grapes, in"/>
    <s v="Exports"/>
    <s v="netweight"/>
  </r>
  <r>
    <x v="14"/>
    <x v="0"/>
    <x v="4"/>
    <n v="59706652"/>
    <s v="l"/>
    <n v="39124638"/>
    <s v="Wine other than sparkling wine of fresh grapes, in"/>
    <s v="Exports"/>
    <s v="netweight"/>
  </r>
  <r>
    <x v="14"/>
    <x v="0"/>
    <x v="5"/>
    <n v="130649"/>
    <s v="l"/>
    <n v="886660"/>
    <s v="Sparkling wine of fresh grapes"/>
    <s v="Exports"/>
    <s v="netweight"/>
  </r>
  <r>
    <x v="14"/>
    <x v="0"/>
    <x v="5"/>
    <n v="9325621"/>
    <s v="l"/>
    <n v="6812176"/>
    <s v="Wine other than sparkling wine of fresh grapes, in"/>
    <s v="Exports"/>
    <s v="netweight"/>
  </r>
  <r>
    <x v="14"/>
    <x v="0"/>
    <x v="5"/>
    <n v="18049350"/>
    <s v="l"/>
    <n v="55723798"/>
    <s v="Wine other than sparkling wine of fresh grapes, in"/>
    <s v="Exports"/>
    <s v="netweight"/>
  </r>
  <r>
    <x v="14"/>
    <x v="0"/>
    <x v="6"/>
    <n v="34670"/>
    <s v="l"/>
    <n v="146909"/>
    <s v="Sparkling wine of fresh grapes"/>
    <s v="Exports"/>
    <s v="netweight"/>
  </r>
  <r>
    <x v="14"/>
    <x v="0"/>
    <x v="6"/>
    <n v="1956475"/>
    <s v="l"/>
    <n v="5388427"/>
    <s v="Wine other than sparkling wine of fresh grapes, in"/>
    <s v="Exports"/>
    <s v="netweight"/>
  </r>
  <r>
    <x v="14"/>
    <x v="0"/>
    <x v="6"/>
    <n v="25873904"/>
    <s v="l"/>
    <n v="15544286"/>
    <s v="Wine other than sparkling wine of fresh grapes, in"/>
    <s v="Exports"/>
    <s v="netweight"/>
  </r>
  <r>
    <x v="14"/>
    <x v="0"/>
    <x v="7"/>
    <n v="205352"/>
    <s v="l"/>
    <n v="1491985"/>
    <s v="Sparkling wine of fresh grapes"/>
    <s v="Exports"/>
    <s v="netweight"/>
  </r>
  <r>
    <x v="14"/>
    <x v="0"/>
    <x v="7"/>
    <n v="6495826"/>
    <s v="l"/>
    <n v="26481530"/>
    <s v="Wine other than sparkling wine of fresh grapes, in"/>
    <s v="Exports"/>
    <s v="netweight"/>
  </r>
  <r>
    <x v="14"/>
    <x v="0"/>
    <x v="7"/>
    <n v="19275252"/>
    <s v="l"/>
    <n v="29643849"/>
    <s v="Wine other than sparkling wine of fresh grapes, in"/>
    <s v="Exports"/>
    <s v="netweight"/>
  </r>
  <r>
    <x v="14"/>
    <x v="0"/>
    <x v="8"/>
    <n v="247561"/>
    <s v="l"/>
    <n v="1498817"/>
    <s v="Sparkling wine of fresh grapes"/>
    <s v="Exports"/>
    <s v="netweight"/>
  </r>
  <r>
    <x v="14"/>
    <x v="0"/>
    <x v="8"/>
    <n v="33144622"/>
    <s v="l"/>
    <n v="82844849"/>
    <s v="Wine other than sparkling wine of fresh grapes, in"/>
    <s v="Exports"/>
    <s v="netweight"/>
  </r>
  <r>
    <x v="14"/>
    <x v="0"/>
    <x v="8"/>
    <n v="75532466"/>
    <s v="l"/>
    <n v="58759895"/>
    <s v="Wine other than sparkling wine of fresh grapes, in"/>
    <s v="Exports"/>
    <s v="netweight"/>
  </r>
  <r>
    <x v="14"/>
    <x v="0"/>
    <x v="9"/>
    <n v="217717"/>
    <s v="l"/>
    <n v="1144121"/>
    <s v="Sparkling wine of fresh grapes"/>
    <s v="Exports"/>
    <s v="netweight"/>
  </r>
  <r>
    <x v="14"/>
    <x v="0"/>
    <x v="9"/>
    <n v="1644213"/>
    <s v="l"/>
    <n v="1097454"/>
    <s v="Wine other than sparkling wine of fresh grapes, in"/>
    <s v="Exports"/>
    <s v="netweight"/>
  </r>
  <r>
    <x v="14"/>
    <x v="0"/>
    <x v="9"/>
    <n v="22595133"/>
    <s v="l"/>
    <n v="37376109"/>
    <s v="Wine other than sparkling wine of fresh grapes, in"/>
    <s v="Exports"/>
    <s v="netweight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54">
  <r>
    <x v="0"/>
    <x v="0"/>
    <x v="0"/>
    <n v="9000"/>
    <s v="l"/>
    <n v="50000"/>
    <x v="0"/>
    <s v="Imports"/>
    <s v="both quantity and netweight"/>
  </r>
  <r>
    <x v="0"/>
    <x v="0"/>
    <x v="0"/>
    <n v="2110400"/>
    <s v="l"/>
    <n v="5721000"/>
    <x v="1"/>
    <s v="Imports"/>
    <s v="both quantity and netweight"/>
  </r>
  <r>
    <x v="0"/>
    <x v="0"/>
    <x v="0"/>
    <n v="2203800"/>
    <s v="l"/>
    <n v="2264000"/>
    <x v="2"/>
    <s v="Imports"/>
    <s v="both quantity and netweight"/>
  </r>
  <r>
    <x v="0"/>
    <x v="0"/>
    <x v="1"/>
    <n v="25000"/>
    <s v="l"/>
    <n v="186000"/>
    <x v="0"/>
    <s v="Imports"/>
    <s v="both quantity and netweight"/>
  </r>
  <r>
    <x v="0"/>
    <x v="0"/>
    <x v="1"/>
    <n v="1312700"/>
    <s v="l"/>
    <n v="1285000"/>
    <x v="2"/>
    <s v="Imports"/>
    <s v="both quantity and netweight"/>
  </r>
  <r>
    <x v="0"/>
    <x v="0"/>
    <x v="1"/>
    <n v="11631000"/>
    <s v="l"/>
    <n v="32847000"/>
    <x v="1"/>
    <s v="Imports"/>
    <s v="both quantity and netweight"/>
  </r>
  <r>
    <x v="0"/>
    <x v="0"/>
    <x v="2"/>
    <n v="1400"/>
    <s v="l"/>
    <n v="12000"/>
    <x v="0"/>
    <s v="Imports"/>
    <s v="both quantity and netweight"/>
  </r>
  <r>
    <x v="0"/>
    <x v="0"/>
    <x v="2"/>
    <n v="7908300"/>
    <s v="l"/>
    <n v="8183000"/>
    <x v="2"/>
    <s v="Imports"/>
    <s v="both quantity and netweight"/>
  </r>
  <r>
    <x v="0"/>
    <x v="0"/>
    <x v="2"/>
    <n v="13288000"/>
    <s v="l"/>
    <n v="34050000"/>
    <x v="1"/>
    <s v="Imports"/>
    <s v="both quantity and netweight"/>
  </r>
  <r>
    <x v="0"/>
    <x v="0"/>
    <x v="3"/>
    <n v="16961700"/>
    <s v="l"/>
    <n v="137669000"/>
    <x v="0"/>
    <s v="Imports"/>
    <s v="both quantity and netweight"/>
  </r>
  <r>
    <x v="0"/>
    <x v="0"/>
    <x v="3"/>
    <n v="83270600"/>
    <s v="l"/>
    <n v="44092000"/>
    <x v="2"/>
    <s v="Imports"/>
    <s v="both quantity and netweight"/>
  </r>
  <r>
    <x v="0"/>
    <x v="0"/>
    <x v="3"/>
    <n v="157394000"/>
    <s v="l"/>
    <n v="358127000"/>
    <x v="1"/>
    <s v="Imports"/>
    <s v="both quantity and netweight"/>
  </r>
  <r>
    <x v="0"/>
    <x v="0"/>
    <x v="4"/>
    <n v="27536300"/>
    <s v="l"/>
    <n v="52837000"/>
    <x v="0"/>
    <s v="Imports"/>
    <s v="both quantity and netweight"/>
  </r>
  <r>
    <x v="0"/>
    <x v="0"/>
    <x v="4"/>
    <n v="229210400"/>
    <s v="l"/>
    <n v="410408000"/>
    <x v="1"/>
    <s v="Imports"/>
    <s v="both quantity and netweight"/>
  </r>
  <r>
    <x v="0"/>
    <x v="0"/>
    <x v="4"/>
    <n v="254386500"/>
    <s v="l"/>
    <n v="83329000"/>
    <x v="2"/>
    <s v="Imports"/>
    <s v="both quantity and netweight"/>
  </r>
  <r>
    <x v="0"/>
    <x v="0"/>
    <x v="5"/>
    <n v="3500"/>
    <s v="l"/>
    <n v="16000"/>
    <x v="0"/>
    <s v="Imports"/>
    <s v="both quantity and netweight"/>
  </r>
  <r>
    <x v="0"/>
    <x v="0"/>
    <x v="5"/>
    <n v="532100"/>
    <s v="l"/>
    <n v="1854000"/>
    <x v="1"/>
    <s v="Imports"/>
    <s v="both quantity and netweight"/>
  </r>
  <r>
    <x v="0"/>
    <x v="0"/>
    <x v="6"/>
    <n v="6700"/>
    <s v="l"/>
    <n v="10000"/>
    <x v="0"/>
    <s v="Imports"/>
    <s v="both quantity and netweight"/>
  </r>
  <r>
    <x v="0"/>
    <x v="0"/>
    <x v="6"/>
    <n v="3645500"/>
    <s v="l"/>
    <n v="2105000"/>
    <x v="2"/>
    <s v="Imports"/>
    <s v="both quantity and netweight"/>
  </r>
  <r>
    <x v="0"/>
    <x v="0"/>
    <x v="6"/>
    <n v="6960200"/>
    <s v="l"/>
    <n v="17385000"/>
    <x v="1"/>
    <s v="Imports"/>
    <s v="both quantity and netweight"/>
  </r>
  <r>
    <x v="0"/>
    <x v="0"/>
    <x v="7"/>
    <n v="53100"/>
    <s v="l"/>
    <n v="183000"/>
    <x v="0"/>
    <s v="Imports"/>
    <s v="both quantity and netweight"/>
  </r>
  <r>
    <x v="0"/>
    <x v="0"/>
    <x v="7"/>
    <n v="4424500"/>
    <s v="l"/>
    <n v="4278000"/>
    <x v="2"/>
    <s v="Imports"/>
    <s v="both quantity and netweight"/>
  </r>
  <r>
    <x v="0"/>
    <x v="0"/>
    <x v="7"/>
    <n v="8757900"/>
    <s v="l"/>
    <n v="22853000"/>
    <x v="1"/>
    <s v="Imports"/>
    <s v="both quantity and netweight"/>
  </r>
  <r>
    <x v="0"/>
    <x v="0"/>
    <x v="8"/>
    <n v="35827500"/>
    <s v="l"/>
    <n v="17522000"/>
    <x v="2"/>
    <s v="Imports"/>
    <s v="both quantity and netweight"/>
  </r>
  <r>
    <x v="0"/>
    <x v="0"/>
    <x v="8"/>
    <n v="45434300"/>
    <s v="l"/>
    <n v="112829000"/>
    <x v="0"/>
    <s v="Imports"/>
    <s v="both quantity and netweight"/>
  </r>
  <r>
    <x v="0"/>
    <x v="0"/>
    <x v="8"/>
    <n v="50481700"/>
    <s v="l"/>
    <n v="117783000"/>
    <x v="1"/>
    <s v="Imports"/>
    <s v="both quantity and netweight"/>
  </r>
  <r>
    <x v="0"/>
    <x v="0"/>
    <x v="9"/>
    <n v="11700"/>
    <s v="l"/>
    <n v="117000"/>
    <x v="0"/>
    <s v="Imports"/>
    <s v="both quantity and netweight"/>
  </r>
  <r>
    <x v="0"/>
    <x v="0"/>
    <x v="9"/>
    <n v="2262600"/>
    <s v="l"/>
    <n v="2201000"/>
    <x v="2"/>
    <s v="Imports"/>
    <s v="both quantity and netweight"/>
  </r>
  <r>
    <x v="0"/>
    <x v="0"/>
    <x v="9"/>
    <n v="18299000"/>
    <s v="l"/>
    <n v="58100000"/>
    <x v="1"/>
    <s v="Imports"/>
    <s v="both quantity and netweight"/>
  </r>
  <r>
    <x v="0"/>
    <x v="0"/>
    <x v="10"/>
    <n v="92819700"/>
    <s v="l"/>
    <n v="312329000"/>
    <x v="0"/>
    <s v="Imports"/>
    <s v="both quantity and netweight"/>
  </r>
  <r>
    <x v="0"/>
    <x v="0"/>
    <x v="10"/>
    <n v="497258800"/>
    <s v="l"/>
    <n v="211933000"/>
    <x v="2"/>
    <s v="Imports"/>
    <s v="both quantity and netweight"/>
  </r>
  <r>
    <x v="0"/>
    <x v="0"/>
    <x v="10"/>
    <n v="560086800"/>
    <s v="l"/>
    <n v="1138391000"/>
    <x v="1"/>
    <s v="Imports"/>
    <s v="both quantity and netweight"/>
  </r>
  <r>
    <x v="1"/>
    <x v="0"/>
    <x v="0"/>
    <n v="400"/>
    <s v="l"/>
    <n v="4000"/>
    <x v="0"/>
    <s v="Imports"/>
    <s v="both quantity and netweight"/>
  </r>
  <r>
    <x v="1"/>
    <x v="0"/>
    <x v="0"/>
    <n v="1624300"/>
    <s v="l"/>
    <n v="4431000"/>
    <x v="1"/>
    <s v="Imports"/>
    <s v="both quantity and netweight"/>
  </r>
  <r>
    <x v="1"/>
    <x v="0"/>
    <x v="0"/>
    <n v="2344200"/>
    <s v="l"/>
    <n v="2214000"/>
    <x v="2"/>
    <s v="Imports"/>
    <s v="both quantity and netweight"/>
  </r>
  <r>
    <x v="1"/>
    <x v="0"/>
    <x v="1"/>
    <n v="17100"/>
    <s v="l"/>
    <n v="78000"/>
    <x v="0"/>
    <s v="Imports"/>
    <s v="both quantity and netweight"/>
  </r>
  <r>
    <x v="1"/>
    <x v="0"/>
    <x v="1"/>
    <n v="1825000"/>
    <s v="l"/>
    <n v="1549000"/>
    <x v="2"/>
    <s v="Imports"/>
    <s v="both quantity and netweight"/>
  </r>
  <r>
    <x v="1"/>
    <x v="0"/>
    <x v="1"/>
    <n v="11962000"/>
    <s v="l"/>
    <n v="34083000"/>
    <x v="1"/>
    <s v="Imports"/>
    <s v="both quantity and netweight"/>
  </r>
  <r>
    <x v="1"/>
    <x v="0"/>
    <x v="2"/>
    <n v="3000"/>
    <s v="l"/>
    <n v="13000"/>
    <x v="0"/>
    <s v="Imports"/>
    <s v="both quantity and netweight"/>
  </r>
  <r>
    <x v="1"/>
    <x v="0"/>
    <x v="2"/>
    <n v="15442400"/>
    <s v="l"/>
    <n v="37073000"/>
    <x v="1"/>
    <s v="Imports"/>
    <s v="both quantity and netweight"/>
  </r>
  <r>
    <x v="1"/>
    <x v="0"/>
    <x v="2"/>
    <n v="17600800"/>
    <s v="l"/>
    <n v="10843000"/>
    <x v="2"/>
    <s v="Imports"/>
    <s v="both quantity and netweight"/>
  </r>
  <r>
    <x v="1"/>
    <x v="0"/>
    <x v="3"/>
    <n v="16545700"/>
    <s v="l"/>
    <n v="128192000"/>
    <x v="0"/>
    <s v="Imports"/>
    <s v="both quantity and netweight"/>
  </r>
  <r>
    <x v="1"/>
    <x v="0"/>
    <x v="3"/>
    <n v="79957400"/>
    <s v="l"/>
    <n v="40782000"/>
    <x v="2"/>
    <s v="Imports"/>
    <s v="both quantity and netweight"/>
  </r>
  <r>
    <x v="1"/>
    <x v="0"/>
    <x v="3"/>
    <n v="168434600"/>
    <s v="l"/>
    <n v="378030000"/>
    <x v="1"/>
    <s v="Imports"/>
    <s v="both quantity and netweight"/>
  </r>
  <r>
    <x v="1"/>
    <x v="0"/>
    <x v="4"/>
    <n v="32404700"/>
    <s v="l"/>
    <n v="60372000"/>
    <x v="0"/>
    <s v="Imports"/>
    <s v="both quantity and netweight"/>
  </r>
  <r>
    <x v="1"/>
    <x v="0"/>
    <x v="4"/>
    <n v="178012200"/>
    <s v="l"/>
    <n v="59515000"/>
    <x v="2"/>
    <s v="Imports"/>
    <s v="both quantity and netweight"/>
  </r>
  <r>
    <x v="1"/>
    <x v="0"/>
    <x v="4"/>
    <n v="264636100"/>
    <s v="l"/>
    <n v="483158000"/>
    <x v="1"/>
    <s v="Imports"/>
    <s v="both quantity and netweight"/>
  </r>
  <r>
    <x v="1"/>
    <x v="0"/>
    <x v="5"/>
    <n v="400"/>
    <s v="l"/>
    <n v="2000"/>
    <x v="0"/>
    <s v="Imports"/>
    <s v="both quantity and netweight"/>
  </r>
  <r>
    <x v="1"/>
    <x v="0"/>
    <x v="5"/>
    <n v="500"/>
    <s v="l"/>
    <n v="5000"/>
    <x v="2"/>
    <s v="Imports"/>
    <s v="both quantity and netweight"/>
  </r>
  <r>
    <x v="1"/>
    <x v="0"/>
    <x v="5"/>
    <n v="591700"/>
    <s v="l"/>
    <n v="2156000"/>
    <x v="1"/>
    <s v="Imports"/>
    <s v="both quantity and netweight"/>
  </r>
  <r>
    <x v="1"/>
    <x v="0"/>
    <x v="6"/>
    <n v="10400"/>
    <s v="l"/>
    <n v="29000"/>
    <x v="0"/>
    <s v="Imports"/>
    <s v="both quantity and netweight"/>
  </r>
  <r>
    <x v="1"/>
    <x v="0"/>
    <x v="6"/>
    <n v="2830600"/>
    <s v="l"/>
    <n v="2225000"/>
    <x v="2"/>
    <s v="Imports"/>
    <s v="both quantity and netweight"/>
  </r>
  <r>
    <x v="1"/>
    <x v="0"/>
    <x v="6"/>
    <n v="8176000"/>
    <s v="l"/>
    <n v="21812000"/>
    <x v="1"/>
    <s v="Imports"/>
    <s v="both quantity and netweight"/>
  </r>
  <r>
    <x v="1"/>
    <x v="0"/>
    <x v="7"/>
    <n v="64300"/>
    <s v="l"/>
    <n v="212000"/>
    <x v="0"/>
    <s v="Imports"/>
    <s v="both quantity and netweight"/>
  </r>
  <r>
    <x v="1"/>
    <x v="0"/>
    <x v="7"/>
    <n v="4559600"/>
    <s v="l"/>
    <n v="3835000"/>
    <x v="2"/>
    <s v="Imports"/>
    <s v="both quantity and netweight"/>
  </r>
  <r>
    <x v="1"/>
    <x v="0"/>
    <x v="7"/>
    <n v="7510600"/>
    <s v="l"/>
    <n v="20843000"/>
    <x v="1"/>
    <s v="Imports"/>
    <s v="both quantity and netweight"/>
  </r>
  <r>
    <x v="1"/>
    <x v="0"/>
    <x v="8"/>
    <n v="44706300"/>
    <s v="l"/>
    <n v="114672000"/>
    <x v="0"/>
    <s v="Imports"/>
    <s v="both quantity and netweight"/>
  </r>
  <r>
    <x v="1"/>
    <x v="0"/>
    <x v="8"/>
    <n v="56365500"/>
    <s v="l"/>
    <n v="124059000"/>
    <x v="1"/>
    <s v="Imports"/>
    <s v="both quantity and netweight"/>
  </r>
  <r>
    <x v="1"/>
    <x v="0"/>
    <x v="8"/>
    <n v="56622700"/>
    <s v="l"/>
    <n v="21506000"/>
    <x v="2"/>
    <s v="Imports"/>
    <s v="both quantity and netweight"/>
  </r>
  <r>
    <x v="1"/>
    <x v="0"/>
    <x v="9"/>
    <n v="12500"/>
    <s v="l"/>
    <n v="106000"/>
    <x v="0"/>
    <s v="Imports"/>
    <s v="both quantity and netweight"/>
  </r>
  <r>
    <x v="1"/>
    <x v="0"/>
    <x v="9"/>
    <n v="4189100"/>
    <s v="l"/>
    <n v="3958000"/>
    <x v="2"/>
    <s v="Imports"/>
    <s v="both quantity and netweight"/>
  </r>
  <r>
    <x v="1"/>
    <x v="0"/>
    <x v="9"/>
    <n v="20844500"/>
    <s v="l"/>
    <n v="57446000"/>
    <x v="1"/>
    <s v="Imports"/>
    <s v="both quantity and netweight"/>
  </r>
  <r>
    <x v="1"/>
    <x v="0"/>
    <x v="10"/>
    <n v="95832500"/>
    <s v="l"/>
    <n v="309580000"/>
    <x v="0"/>
    <s v="Imports"/>
    <s v="both quantity and netweight"/>
  </r>
  <r>
    <x v="1"/>
    <x v="0"/>
    <x v="10"/>
    <n v="455619700"/>
    <s v="l"/>
    <n v="192992000"/>
    <x v="2"/>
    <s v="Imports"/>
    <s v="both quantity and netweight"/>
  </r>
  <r>
    <x v="1"/>
    <x v="0"/>
    <x v="10"/>
    <n v="617367500"/>
    <s v="l"/>
    <n v="1244660000"/>
    <x v="1"/>
    <s v="Imports"/>
    <s v="both quantity and netweight"/>
  </r>
  <r>
    <x v="2"/>
    <x v="0"/>
    <x v="0"/>
    <n v="400"/>
    <s v="l"/>
    <n v="2000"/>
    <x v="0"/>
    <s v="Imports"/>
    <s v="both quantity and netweight"/>
  </r>
  <r>
    <x v="2"/>
    <x v="0"/>
    <x v="0"/>
    <n v="1319900"/>
    <s v="l"/>
    <n v="4377000"/>
    <x v="1"/>
    <s v="Imports"/>
    <s v="both quantity and netweight"/>
  </r>
  <r>
    <x v="2"/>
    <x v="0"/>
    <x v="0"/>
    <n v="2377900"/>
    <s v="l"/>
    <n v="1680000"/>
    <x v="2"/>
    <s v="Imports"/>
    <s v="both quantity and netweight"/>
  </r>
  <r>
    <x v="2"/>
    <x v="0"/>
    <x v="1"/>
    <n v="5600"/>
    <s v="l"/>
    <n v="28000"/>
    <x v="0"/>
    <s v="Imports"/>
    <s v="both quantity and netweight"/>
  </r>
  <r>
    <x v="2"/>
    <x v="0"/>
    <x v="1"/>
    <n v="3022200"/>
    <s v="l"/>
    <n v="2613000"/>
    <x v="2"/>
    <s v="Imports"/>
    <s v="both quantity and netweight"/>
  </r>
  <r>
    <x v="2"/>
    <x v="0"/>
    <x v="1"/>
    <n v="18079500"/>
    <s v="l"/>
    <n v="49947000"/>
    <x v="1"/>
    <s v="Imports"/>
    <s v="both quantity and netweight"/>
  </r>
  <r>
    <x v="2"/>
    <x v="0"/>
    <x v="2"/>
    <n v="3100"/>
    <s v="l"/>
    <n v="13000"/>
    <x v="0"/>
    <s v="Imports"/>
    <s v="both quantity and netweight"/>
  </r>
  <r>
    <x v="2"/>
    <x v="0"/>
    <x v="2"/>
    <n v="15065600"/>
    <s v="l"/>
    <n v="33588000"/>
    <x v="1"/>
    <s v="Imports"/>
    <s v="both quantity and netweight"/>
  </r>
  <r>
    <x v="2"/>
    <x v="0"/>
    <x v="2"/>
    <n v="19268000"/>
    <s v="l"/>
    <n v="9530000"/>
    <x v="2"/>
    <s v="Imports"/>
    <s v="both quantity and netweight"/>
  </r>
  <r>
    <x v="2"/>
    <x v="0"/>
    <x v="3"/>
    <n v="15180900"/>
    <s v="l"/>
    <n v="129926000"/>
    <x v="0"/>
    <s v="Imports"/>
    <s v="both quantity and netweight"/>
  </r>
  <r>
    <x v="2"/>
    <x v="0"/>
    <x v="3"/>
    <n v="85544800"/>
    <s v="l"/>
    <n v="43735000"/>
    <x v="2"/>
    <s v="Imports"/>
    <s v="both quantity and netweight"/>
  </r>
  <r>
    <x v="2"/>
    <x v="0"/>
    <x v="3"/>
    <n v="163699400"/>
    <s v="l"/>
    <n v="371437000"/>
    <x v="1"/>
    <s v="Imports"/>
    <s v="both quantity and netweight"/>
  </r>
  <r>
    <x v="2"/>
    <x v="0"/>
    <x v="4"/>
    <n v="28273000"/>
    <s v="l"/>
    <n v="56415000"/>
    <x v="0"/>
    <s v="Imports"/>
    <s v="both quantity and netweight"/>
  </r>
  <r>
    <x v="2"/>
    <x v="0"/>
    <x v="4"/>
    <n v="222266300"/>
    <s v="l"/>
    <n v="73776000"/>
    <x v="2"/>
    <s v="Imports"/>
    <s v="both quantity and netweight"/>
  </r>
  <r>
    <x v="2"/>
    <x v="0"/>
    <x v="4"/>
    <n v="261968200"/>
    <s v="l"/>
    <n v="506160000"/>
    <x v="1"/>
    <s v="Imports"/>
    <s v="both quantity and netweight"/>
  </r>
  <r>
    <x v="2"/>
    <x v="0"/>
    <x v="5"/>
    <n v="200"/>
    <s v="l"/>
    <n v="2000"/>
    <x v="2"/>
    <s v="Imports"/>
    <s v="both quantity and netweight"/>
  </r>
  <r>
    <x v="2"/>
    <x v="0"/>
    <x v="5"/>
    <n v="5800"/>
    <s v="l"/>
    <n v="28000"/>
    <x v="0"/>
    <s v="Imports"/>
    <s v="both quantity and netweight"/>
  </r>
  <r>
    <x v="2"/>
    <x v="0"/>
    <x v="5"/>
    <n v="491300"/>
    <s v="l"/>
    <n v="1937000"/>
    <x v="1"/>
    <s v="Imports"/>
    <s v="both quantity and netweight"/>
  </r>
  <r>
    <x v="2"/>
    <x v="0"/>
    <x v="6"/>
    <n v="11400"/>
    <s v="l"/>
    <n v="32000"/>
    <x v="0"/>
    <s v="Imports"/>
    <s v="both quantity and netweight"/>
  </r>
  <r>
    <x v="2"/>
    <x v="0"/>
    <x v="6"/>
    <n v="5936400"/>
    <s v="l"/>
    <n v="4397000"/>
    <x v="2"/>
    <s v="Imports"/>
    <s v="both quantity and netweight"/>
  </r>
  <r>
    <x v="2"/>
    <x v="0"/>
    <x v="6"/>
    <n v="7854500"/>
    <s v="l"/>
    <n v="22216000"/>
    <x v="1"/>
    <s v="Imports"/>
    <s v="both quantity and netweight"/>
  </r>
  <r>
    <x v="2"/>
    <x v="0"/>
    <x v="7"/>
    <n v="82200"/>
    <s v="l"/>
    <n v="236000"/>
    <x v="0"/>
    <s v="Imports"/>
    <s v="both quantity and netweight"/>
  </r>
  <r>
    <x v="2"/>
    <x v="0"/>
    <x v="7"/>
    <n v="5494500"/>
    <s v="l"/>
    <n v="3601000"/>
    <x v="2"/>
    <s v="Imports"/>
    <s v="both quantity and netweight"/>
  </r>
  <r>
    <x v="2"/>
    <x v="0"/>
    <x v="7"/>
    <n v="9228400"/>
    <s v="l"/>
    <n v="26121000"/>
    <x v="1"/>
    <s v="Imports"/>
    <s v="both quantity and netweight"/>
  </r>
  <r>
    <x v="2"/>
    <x v="0"/>
    <x v="8"/>
    <n v="39163900"/>
    <s v="l"/>
    <n v="103174000"/>
    <x v="0"/>
    <s v="Imports"/>
    <s v="both quantity and netweight"/>
  </r>
  <r>
    <x v="2"/>
    <x v="0"/>
    <x v="8"/>
    <n v="46128600"/>
    <s v="l"/>
    <n v="17949000"/>
    <x v="2"/>
    <s v="Imports"/>
    <s v="both quantity and netweight"/>
  </r>
  <r>
    <x v="2"/>
    <x v="0"/>
    <x v="8"/>
    <n v="61849600"/>
    <s v="l"/>
    <n v="130192000"/>
    <x v="1"/>
    <s v="Imports"/>
    <s v="both quantity and netweight"/>
  </r>
  <r>
    <x v="2"/>
    <x v="0"/>
    <x v="9"/>
    <n v="5000"/>
    <s v="l"/>
    <n v="64000"/>
    <x v="0"/>
    <s v="Imports"/>
    <s v="both quantity and netweight"/>
  </r>
  <r>
    <x v="2"/>
    <x v="0"/>
    <x v="9"/>
    <n v="7517400"/>
    <s v="l"/>
    <n v="6203000"/>
    <x v="2"/>
    <s v="Imports"/>
    <s v="both quantity and netweight"/>
  </r>
  <r>
    <x v="2"/>
    <x v="0"/>
    <x v="9"/>
    <n v="22822200"/>
    <s v="l"/>
    <n v="55520000"/>
    <x v="1"/>
    <s v="Imports"/>
    <s v="both quantity and netweight"/>
  </r>
  <r>
    <x v="2"/>
    <x v="0"/>
    <x v="10"/>
    <n v="84916200"/>
    <s v="l"/>
    <n v="296025000"/>
    <x v="0"/>
    <s v="Imports"/>
    <s v="both quantity and netweight"/>
  </r>
  <r>
    <x v="2"/>
    <x v="0"/>
    <x v="10"/>
    <n v="518908700"/>
    <s v="l"/>
    <n v="213644000"/>
    <x v="2"/>
    <s v="Imports"/>
    <s v="both quantity and netweight"/>
  </r>
  <r>
    <x v="2"/>
    <x v="0"/>
    <x v="10"/>
    <n v="619616100"/>
    <s v="l"/>
    <n v="1282682000"/>
    <x v="1"/>
    <s v="Imports"/>
    <s v="both quantity and netweight"/>
  </r>
  <r>
    <x v="3"/>
    <x v="0"/>
    <x v="0"/>
    <n v="600"/>
    <s v="l"/>
    <n v="3000"/>
    <x v="0"/>
    <s v="Imports"/>
    <s v="both quantity and netweight"/>
  </r>
  <r>
    <x v="3"/>
    <x v="0"/>
    <x v="0"/>
    <n v="1334400"/>
    <s v="l"/>
    <n v="3737000"/>
    <x v="1"/>
    <s v="Imports"/>
    <s v="both quantity and netweight"/>
  </r>
  <r>
    <x v="3"/>
    <x v="0"/>
    <x v="0"/>
    <n v="2174200"/>
    <s v="l"/>
    <n v="1650000"/>
    <x v="2"/>
    <s v="Imports"/>
    <s v="both quantity and netweight"/>
  </r>
  <r>
    <x v="3"/>
    <x v="0"/>
    <x v="1"/>
    <n v="19800"/>
    <s v="l"/>
    <n v="119000"/>
    <x v="0"/>
    <s v="Imports"/>
    <s v="both quantity and netweight"/>
  </r>
  <r>
    <x v="3"/>
    <x v="0"/>
    <x v="1"/>
    <n v="8709100"/>
    <s v="l"/>
    <n v="7383000"/>
    <x v="2"/>
    <s v="Imports"/>
    <s v="both quantity and netweight"/>
  </r>
  <r>
    <x v="3"/>
    <x v="0"/>
    <x v="1"/>
    <n v="14475300"/>
    <s v="l"/>
    <n v="44882000"/>
    <x v="1"/>
    <s v="Imports"/>
    <s v="both quantity and netweight"/>
  </r>
  <r>
    <x v="3"/>
    <x v="0"/>
    <x v="2"/>
    <n v="2000"/>
    <s v="l"/>
    <n v="9000"/>
    <x v="0"/>
    <s v="Imports"/>
    <s v="both quantity and netweight"/>
  </r>
  <r>
    <x v="3"/>
    <x v="0"/>
    <x v="2"/>
    <n v="14124800"/>
    <s v="l"/>
    <n v="37844000"/>
    <x v="1"/>
    <s v="Imports"/>
    <s v="both quantity and netweight"/>
  </r>
  <r>
    <x v="3"/>
    <x v="0"/>
    <x v="2"/>
    <n v="31665800"/>
    <s v="l"/>
    <n v="16225000"/>
    <x v="2"/>
    <s v="Imports"/>
    <s v="both quantity and netweight"/>
  </r>
  <r>
    <x v="3"/>
    <x v="0"/>
    <x v="3"/>
    <n v="13568300"/>
    <s v="l"/>
    <n v="147865000"/>
    <x v="0"/>
    <s v="Imports"/>
    <s v="both quantity and netweight"/>
  </r>
  <r>
    <x v="3"/>
    <x v="0"/>
    <x v="3"/>
    <n v="82184300"/>
    <s v="l"/>
    <n v="60263000"/>
    <x v="2"/>
    <s v="Imports"/>
    <s v="both quantity and netweight"/>
  </r>
  <r>
    <x v="3"/>
    <x v="0"/>
    <x v="3"/>
    <n v="164514700"/>
    <s v="l"/>
    <n v="426380000"/>
    <x v="1"/>
    <s v="Imports"/>
    <s v="both quantity and netweight"/>
  </r>
  <r>
    <x v="3"/>
    <x v="0"/>
    <x v="4"/>
    <n v="25662600"/>
    <s v="l"/>
    <n v="63192000"/>
    <x v="0"/>
    <s v="Imports"/>
    <s v="both quantity and netweight"/>
  </r>
  <r>
    <x v="3"/>
    <x v="0"/>
    <x v="4"/>
    <n v="165239100"/>
    <s v="l"/>
    <n v="81044000"/>
    <x v="2"/>
    <s v="Imports"/>
    <s v="both quantity and netweight"/>
  </r>
  <r>
    <x v="3"/>
    <x v="0"/>
    <x v="4"/>
    <n v="233420800"/>
    <s v="l"/>
    <n v="535238000"/>
    <x v="1"/>
    <s v="Imports"/>
    <s v="both quantity and netweight"/>
  </r>
  <r>
    <x v="3"/>
    <x v="0"/>
    <x v="5"/>
    <n v="700"/>
    <s v="l"/>
    <n v="14000"/>
    <x v="2"/>
    <s v="Imports"/>
    <s v="both quantity and netweight"/>
  </r>
  <r>
    <x v="3"/>
    <x v="0"/>
    <x v="5"/>
    <n v="3000"/>
    <s v="l"/>
    <n v="11000"/>
    <x v="0"/>
    <s v="Imports"/>
    <s v="both quantity and netweight"/>
  </r>
  <r>
    <x v="3"/>
    <x v="0"/>
    <x v="5"/>
    <n v="215100"/>
    <s v="l"/>
    <n v="1562000"/>
    <x v="1"/>
    <s v="Imports"/>
    <s v="both quantity and netweight"/>
  </r>
  <r>
    <x v="3"/>
    <x v="0"/>
    <x v="6"/>
    <n v="8000"/>
    <s v="l"/>
    <n v="17000"/>
    <x v="0"/>
    <s v="Imports"/>
    <s v="both quantity and netweight"/>
  </r>
  <r>
    <x v="3"/>
    <x v="0"/>
    <x v="6"/>
    <n v="5858800"/>
    <s v="l"/>
    <n v="5463000"/>
    <x v="2"/>
    <s v="Imports"/>
    <s v="both quantity and netweight"/>
  </r>
  <r>
    <x v="3"/>
    <x v="0"/>
    <x v="6"/>
    <n v="8587700"/>
    <s v="l"/>
    <n v="29376000"/>
    <x v="1"/>
    <s v="Imports"/>
    <s v="both quantity and netweight"/>
  </r>
  <r>
    <x v="3"/>
    <x v="0"/>
    <x v="7"/>
    <n v="77500"/>
    <s v="l"/>
    <n v="291000"/>
    <x v="0"/>
    <s v="Imports"/>
    <s v="both quantity and netweight"/>
  </r>
  <r>
    <x v="3"/>
    <x v="0"/>
    <x v="7"/>
    <n v="7502800"/>
    <s v="l"/>
    <n v="5730000"/>
    <x v="2"/>
    <s v="Imports"/>
    <s v="both quantity and netweight"/>
  </r>
  <r>
    <x v="3"/>
    <x v="0"/>
    <x v="7"/>
    <n v="11062400"/>
    <s v="l"/>
    <n v="34679000"/>
    <x v="1"/>
    <s v="Imports"/>
    <s v="both quantity and netweight"/>
  </r>
  <r>
    <x v="3"/>
    <x v="0"/>
    <x v="8"/>
    <n v="38887600"/>
    <s v="l"/>
    <n v="120447000"/>
    <x v="0"/>
    <s v="Imports"/>
    <s v="both quantity and netweight"/>
  </r>
  <r>
    <x v="3"/>
    <x v="0"/>
    <x v="8"/>
    <n v="60944800"/>
    <s v="l"/>
    <n v="145592000"/>
    <x v="1"/>
    <s v="Imports"/>
    <s v="both quantity and netweight"/>
  </r>
  <r>
    <x v="3"/>
    <x v="0"/>
    <x v="8"/>
    <n v="97015800"/>
    <s v="l"/>
    <n v="39536000"/>
    <x v="2"/>
    <s v="Imports"/>
    <s v="both quantity and netweight"/>
  </r>
  <r>
    <x v="3"/>
    <x v="0"/>
    <x v="9"/>
    <n v="200"/>
    <s v="l"/>
    <n v="2000"/>
    <x v="0"/>
    <s v="Imports"/>
    <s v="both quantity and netweight"/>
  </r>
  <r>
    <x v="3"/>
    <x v="0"/>
    <x v="9"/>
    <n v="18631000"/>
    <s v="l"/>
    <n v="12607000"/>
    <x v="2"/>
    <s v="Imports"/>
    <s v="both quantity and netweight"/>
  </r>
  <r>
    <x v="3"/>
    <x v="0"/>
    <x v="9"/>
    <n v="26426800"/>
    <s v="l"/>
    <n v="71560000"/>
    <x v="1"/>
    <s v="Imports"/>
    <s v="both quantity and netweight"/>
  </r>
  <r>
    <x v="3"/>
    <x v="0"/>
    <x v="10"/>
    <n v="80032300"/>
    <s v="l"/>
    <n v="337867000"/>
    <x v="0"/>
    <s v="Imports"/>
    <s v="both quantity and netweight"/>
  </r>
  <r>
    <x v="3"/>
    <x v="0"/>
    <x v="10"/>
    <n v="525245700"/>
    <s v="l"/>
    <n v="289124000"/>
    <x v="2"/>
    <s v="Imports"/>
    <s v="both quantity and netweight"/>
  </r>
  <r>
    <x v="3"/>
    <x v="0"/>
    <x v="10"/>
    <n v="585296000"/>
    <s v="l"/>
    <n v="1418204000"/>
    <x v="1"/>
    <s v="Imports"/>
    <s v="both quantity and netweight"/>
  </r>
  <r>
    <x v="4"/>
    <x v="0"/>
    <x v="0"/>
    <n v="1700"/>
    <s v="l"/>
    <n v="8000"/>
    <x v="0"/>
    <s v="Imports"/>
    <s v="both quantity and netweight"/>
  </r>
  <r>
    <x v="4"/>
    <x v="0"/>
    <x v="0"/>
    <n v="1957500"/>
    <s v="l"/>
    <n v="5359000"/>
    <x v="1"/>
    <s v="Imports"/>
    <s v="both quantity and netweight"/>
  </r>
  <r>
    <x v="4"/>
    <x v="0"/>
    <x v="0"/>
    <n v="3183100"/>
    <s v="l"/>
    <n v="2748000"/>
    <x v="2"/>
    <s v="Imports"/>
    <s v="both quantity and netweight"/>
  </r>
  <r>
    <x v="4"/>
    <x v="0"/>
    <x v="1"/>
    <n v="12800"/>
    <s v="l"/>
    <n v="92000"/>
    <x v="0"/>
    <s v="Imports"/>
    <s v="both quantity and netweight"/>
  </r>
  <r>
    <x v="4"/>
    <x v="0"/>
    <x v="1"/>
    <n v="14777900"/>
    <s v="l"/>
    <n v="13849000"/>
    <x v="2"/>
    <s v="Imports"/>
    <s v="both quantity and netweight"/>
  </r>
  <r>
    <x v="4"/>
    <x v="0"/>
    <x v="1"/>
    <n v="17191800"/>
    <s v="l"/>
    <n v="56853000"/>
    <x v="1"/>
    <s v="Imports"/>
    <s v="both quantity and netweight"/>
  </r>
  <r>
    <x v="4"/>
    <x v="0"/>
    <x v="2"/>
    <n v="2200"/>
    <s v="l"/>
    <n v="10000"/>
    <x v="0"/>
    <s v="Imports"/>
    <s v="both quantity and netweight"/>
  </r>
  <r>
    <x v="4"/>
    <x v="0"/>
    <x v="2"/>
    <n v="19617300"/>
    <s v="l"/>
    <n v="54357000"/>
    <x v="1"/>
    <s v="Imports"/>
    <s v="both quantity and netweight"/>
  </r>
  <r>
    <x v="4"/>
    <x v="0"/>
    <x v="2"/>
    <n v="43184700"/>
    <s v="l"/>
    <n v="27369000"/>
    <x v="2"/>
    <s v="Imports"/>
    <s v="both quantity and netweight"/>
  </r>
  <r>
    <x v="4"/>
    <x v="0"/>
    <x v="3"/>
    <n v="14531600"/>
    <s v="l"/>
    <n v="157853000"/>
    <x v="0"/>
    <s v="Imports"/>
    <s v="both quantity and netweight"/>
  </r>
  <r>
    <x v="4"/>
    <x v="0"/>
    <x v="3"/>
    <n v="70506400"/>
    <s v="l"/>
    <n v="66912000"/>
    <x v="2"/>
    <s v="Imports"/>
    <s v="both quantity and netweight"/>
  </r>
  <r>
    <x v="4"/>
    <x v="0"/>
    <x v="3"/>
    <n v="153272700"/>
    <s v="l"/>
    <n v="436580000"/>
    <x v="1"/>
    <s v="Imports"/>
    <s v="both quantity and netweight"/>
  </r>
  <r>
    <x v="4"/>
    <x v="0"/>
    <x v="4"/>
    <n v="24479500"/>
    <s v="l"/>
    <n v="72199000"/>
    <x v="0"/>
    <s v="Imports"/>
    <s v="both quantity and netweight"/>
  </r>
  <r>
    <x v="4"/>
    <x v="0"/>
    <x v="4"/>
    <n v="206403300"/>
    <s v="l"/>
    <n v="105609000"/>
    <x v="2"/>
    <s v="Imports"/>
    <s v="both quantity and netweight"/>
  </r>
  <r>
    <x v="4"/>
    <x v="0"/>
    <x v="4"/>
    <n v="234242600"/>
    <s v="l"/>
    <n v="597493000"/>
    <x v="1"/>
    <s v="Imports"/>
    <s v="both quantity and netweight"/>
  </r>
  <r>
    <x v="4"/>
    <x v="0"/>
    <x v="5"/>
    <n v="3600"/>
    <s v="l"/>
    <n v="18000"/>
    <x v="0"/>
    <s v="Imports"/>
    <s v="both quantity and netweight"/>
  </r>
  <r>
    <x v="4"/>
    <x v="0"/>
    <x v="5"/>
    <n v="5000"/>
    <s v="l"/>
    <n v="37000"/>
    <x v="2"/>
    <s v="Imports"/>
    <s v="both quantity and netweight"/>
  </r>
  <r>
    <x v="4"/>
    <x v="0"/>
    <x v="5"/>
    <n v="540700"/>
    <s v="l"/>
    <n v="3405000"/>
    <x v="1"/>
    <s v="Imports"/>
    <s v="both quantity and netweight"/>
  </r>
  <r>
    <x v="4"/>
    <x v="0"/>
    <x v="6"/>
    <n v="3100"/>
    <s v="l"/>
    <n v="14000"/>
    <x v="0"/>
    <s v="Imports"/>
    <s v="both quantity and netweight"/>
  </r>
  <r>
    <x v="4"/>
    <x v="0"/>
    <x v="6"/>
    <n v="7344800"/>
    <s v="l"/>
    <n v="26771000"/>
    <x v="1"/>
    <s v="Imports"/>
    <s v="both quantity and netweight"/>
  </r>
  <r>
    <x v="4"/>
    <x v="0"/>
    <x v="6"/>
    <n v="12461900"/>
    <s v="l"/>
    <n v="8266000"/>
    <x v="2"/>
    <s v="Imports"/>
    <s v="both quantity and netweight"/>
  </r>
  <r>
    <x v="4"/>
    <x v="0"/>
    <x v="7"/>
    <n v="95100"/>
    <s v="l"/>
    <n v="325000"/>
    <x v="0"/>
    <s v="Imports"/>
    <s v="both quantity and netweight"/>
  </r>
  <r>
    <x v="4"/>
    <x v="0"/>
    <x v="7"/>
    <n v="10754700"/>
    <s v="l"/>
    <n v="9995000"/>
    <x v="2"/>
    <s v="Imports"/>
    <s v="both quantity and netweight"/>
  </r>
  <r>
    <x v="4"/>
    <x v="0"/>
    <x v="7"/>
    <n v="13390600"/>
    <s v="l"/>
    <n v="45427000"/>
    <x v="1"/>
    <s v="Imports"/>
    <s v="both quantity and netweight"/>
  </r>
  <r>
    <x v="4"/>
    <x v="0"/>
    <x v="8"/>
    <n v="37103000"/>
    <s v="l"/>
    <n v="127333000"/>
    <x v="0"/>
    <s v="Imports"/>
    <s v="both quantity and netweight"/>
  </r>
  <r>
    <x v="4"/>
    <x v="0"/>
    <x v="8"/>
    <n v="65160600"/>
    <s v="l"/>
    <n v="173310000"/>
    <x v="1"/>
    <s v="Imports"/>
    <s v="both quantity and netweight"/>
  </r>
  <r>
    <x v="4"/>
    <x v="0"/>
    <x v="8"/>
    <n v="163443200"/>
    <s v="l"/>
    <n v="66387000"/>
    <x v="2"/>
    <s v="Imports"/>
    <s v="both quantity and netweight"/>
  </r>
  <r>
    <x v="4"/>
    <x v="0"/>
    <x v="9"/>
    <n v="4200"/>
    <s v="l"/>
    <n v="39000"/>
    <x v="0"/>
    <s v="Imports"/>
    <s v="both quantity and netweight"/>
  </r>
  <r>
    <x v="4"/>
    <x v="0"/>
    <x v="9"/>
    <n v="18474200"/>
    <s v="l"/>
    <n v="54460000"/>
    <x v="1"/>
    <s v="Imports"/>
    <s v="both quantity and netweight"/>
  </r>
  <r>
    <x v="4"/>
    <x v="0"/>
    <x v="9"/>
    <n v="29470900"/>
    <s v="l"/>
    <n v="22679000"/>
    <x v="2"/>
    <s v="Imports"/>
    <s v="both quantity and netweight"/>
  </r>
  <r>
    <x v="4"/>
    <x v="0"/>
    <x v="10"/>
    <n v="77857100"/>
    <s v="l"/>
    <n v="364751000"/>
    <x v="0"/>
    <s v="Imports"/>
    <s v="both quantity and netweight"/>
  </r>
  <r>
    <x v="4"/>
    <x v="0"/>
    <x v="10"/>
    <n v="576097700"/>
    <s v="l"/>
    <n v="1545832000"/>
    <x v="1"/>
    <s v="Imports"/>
    <s v="both quantity and netweight"/>
  </r>
  <r>
    <x v="4"/>
    <x v="0"/>
    <x v="10"/>
    <n v="649754200"/>
    <s v="l"/>
    <n v="383898000"/>
    <x v="2"/>
    <s v="Imports"/>
    <s v="both quantity and netweight"/>
  </r>
  <r>
    <x v="5"/>
    <x v="0"/>
    <x v="0"/>
    <n v="800"/>
    <s v="l"/>
    <n v="5000"/>
    <x v="0"/>
    <s v="Imports"/>
    <s v="both quantity and netweight"/>
  </r>
  <r>
    <x v="5"/>
    <x v="0"/>
    <x v="0"/>
    <n v="2180300"/>
    <s v="l"/>
    <n v="5729000"/>
    <x v="1"/>
    <s v="Imports"/>
    <s v="both quantity and netweight"/>
  </r>
  <r>
    <x v="5"/>
    <x v="0"/>
    <x v="0"/>
    <n v="4113500"/>
    <s v="l"/>
    <n v="3825000"/>
    <x v="2"/>
    <s v="Imports"/>
    <s v="both quantity and netweight"/>
  </r>
  <r>
    <x v="5"/>
    <x v="0"/>
    <x v="1"/>
    <n v="19400"/>
    <s v="l"/>
    <n v="115000"/>
    <x v="0"/>
    <s v="Imports"/>
    <s v="both quantity and netweight"/>
  </r>
  <r>
    <x v="5"/>
    <x v="0"/>
    <x v="1"/>
    <n v="19954800"/>
    <s v="l"/>
    <n v="67704000"/>
    <x v="1"/>
    <s v="Imports"/>
    <s v="both quantity and netweight"/>
  </r>
  <r>
    <x v="5"/>
    <x v="0"/>
    <x v="1"/>
    <n v="20424000"/>
    <s v="l"/>
    <n v="17754000"/>
    <x v="2"/>
    <s v="Imports"/>
    <s v="both quantity and netweight"/>
  </r>
  <r>
    <x v="5"/>
    <x v="0"/>
    <x v="2"/>
    <n v="99100"/>
    <s v="l"/>
    <n v="510000"/>
    <x v="0"/>
    <s v="Imports"/>
    <s v="both quantity and netweight"/>
  </r>
  <r>
    <x v="5"/>
    <x v="0"/>
    <x v="2"/>
    <n v="21057600"/>
    <s v="l"/>
    <n v="61382000"/>
    <x v="1"/>
    <s v="Imports"/>
    <s v="both quantity and netweight"/>
  </r>
  <r>
    <x v="5"/>
    <x v="0"/>
    <x v="2"/>
    <n v="36274900"/>
    <s v="l"/>
    <n v="31365000"/>
    <x v="2"/>
    <s v="Imports"/>
    <s v="both quantity and netweight"/>
  </r>
  <r>
    <x v="5"/>
    <x v="0"/>
    <x v="3"/>
    <n v="15753000"/>
    <s v="l"/>
    <n v="193825000"/>
    <x v="0"/>
    <s v="Imports"/>
    <s v="both quantity and netweight"/>
  </r>
  <r>
    <x v="5"/>
    <x v="0"/>
    <x v="3"/>
    <n v="72352100"/>
    <s v="l"/>
    <n v="59507000"/>
    <x v="2"/>
    <s v="Imports"/>
    <s v="both quantity and netweight"/>
  </r>
  <r>
    <x v="5"/>
    <x v="0"/>
    <x v="3"/>
    <n v="148071600"/>
    <s v="l"/>
    <n v="424685000"/>
    <x v="1"/>
    <s v="Imports"/>
    <s v="both quantity and netweight"/>
  </r>
  <r>
    <x v="5"/>
    <x v="0"/>
    <x v="4"/>
    <n v="27701900"/>
    <s v="l"/>
    <n v="77399000"/>
    <x v="0"/>
    <s v="Imports"/>
    <s v="both quantity and netweight"/>
  </r>
  <r>
    <x v="5"/>
    <x v="0"/>
    <x v="4"/>
    <n v="250814900"/>
    <s v="l"/>
    <n v="104553000"/>
    <x v="2"/>
    <s v="Imports"/>
    <s v="both quantity and netweight"/>
  </r>
  <r>
    <x v="5"/>
    <x v="0"/>
    <x v="4"/>
    <n v="255794500"/>
    <s v="l"/>
    <n v="621284000"/>
    <x v="1"/>
    <s v="Imports"/>
    <s v="both quantity and netweight"/>
  </r>
  <r>
    <x v="5"/>
    <x v="0"/>
    <x v="5"/>
    <n v="4200"/>
    <s v="l"/>
    <n v="25000"/>
    <x v="0"/>
    <s v="Imports"/>
    <s v="both quantity and netweight"/>
  </r>
  <r>
    <x v="5"/>
    <x v="0"/>
    <x v="5"/>
    <n v="1182500"/>
    <s v="l"/>
    <n v="7480000"/>
    <x v="1"/>
    <s v="Imports"/>
    <s v="both quantity and netweight"/>
  </r>
  <r>
    <x v="5"/>
    <x v="0"/>
    <x v="6"/>
    <n v="400"/>
    <s v="l"/>
    <n v="3000"/>
    <x v="0"/>
    <s v="Imports"/>
    <s v="both quantity and netweight"/>
  </r>
  <r>
    <x v="5"/>
    <x v="0"/>
    <x v="6"/>
    <n v="7479300"/>
    <s v="l"/>
    <n v="5351000"/>
    <x v="2"/>
    <s v="Imports"/>
    <s v="both quantity and netweight"/>
  </r>
  <r>
    <x v="5"/>
    <x v="0"/>
    <x v="6"/>
    <n v="8778700"/>
    <s v="l"/>
    <n v="33814000"/>
    <x v="1"/>
    <s v="Imports"/>
    <s v="both quantity and netweight"/>
  </r>
  <r>
    <x v="5"/>
    <x v="0"/>
    <x v="7"/>
    <n v="92200"/>
    <s v="l"/>
    <n v="333000"/>
    <x v="0"/>
    <s v="Imports"/>
    <s v="both quantity and netweight"/>
  </r>
  <r>
    <x v="5"/>
    <x v="0"/>
    <x v="7"/>
    <n v="17920700"/>
    <s v="l"/>
    <n v="56025000"/>
    <x v="1"/>
    <s v="Imports"/>
    <s v="both quantity and netweight"/>
  </r>
  <r>
    <x v="5"/>
    <x v="0"/>
    <x v="7"/>
    <n v="19386500"/>
    <s v="l"/>
    <n v="16509000"/>
    <x v="2"/>
    <s v="Imports"/>
    <s v="both quantity and netweight"/>
  </r>
  <r>
    <x v="5"/>
    <x v="0"/>
    <x v="8"/>
    <n v="37086700"/>
    <s v="l"/>
    <n v="128375000"/>
    <x v="0"/>
    <s v="Imports"/>
    <s v="both quantity and netweight"/>
  </r>
  <r>
    <x v="5"/>
    <x v="0"/>
    <x v="8"/>
    <n v="69883100"/>
    <s v="l"/>
    <n v="184411000"/>
    <x v="1"/>
    <s v="Imports"/>
    <s v="both quantity and netweight"/>
  </r>
  <r>
    <x v="5"/>
    <x v="0"/>
    <x v="8"/>
    <n v="111775100"/>
    <s v="l"/>
    <n v="48237000"/>
    <x v="2"/>
    <s v="Imports"/>
    <s v="both quantity and netweight"/>
  </r>
  <r>
    <x v="5"/>
    <x v="0"/>
    <x v="9"/>
    <n v="3700"/>
    <s v="l"/>
    <n v="31000"/>
    <x v="0"/>
    <s v="Imports"/>
    <s v="both quantity and netweight"/>
  </r>
  <r>
    <x v="5"/>
    <x v="0"/>
    <x v="9"/>
    <n v="16383600"/>
    <s v="l"/>
    <n v="51517000"/>
    <x v="1"/>
    <s v="Imports"/>
    <s v="both quantity and netweight"/>
  </r>
  <r>
    <x v="5"/>
    <x v="0"/>
    <x v="9"/>
    <n v="28542100"/>
    <s v="l"/>
    <n v="23461000"/>
    <x v="2"/>
    <s v="Imports"/>
    <s v="both quantity and netweight"/>
  </r>
  <r>
    <x v="5"/>
    <x v="0"/>
    <x v="10"/>
    <n v="82233600"/>
    <s v="l"/>
    <n v="406051000"/>
    <x v="0"/>
    <s v="Imports"/>
    <s v="both quantity and netweight"/>
  </r>
  <r>
    <x v="5"/>
    <x v="0"/>
    <x v="10"/>
    <n v="605879900"/>
    <s v="l"/>
    <n v="1608297000"/>
    <x v="1"/>
    <s v="Imports"/>
    <s v="both quantity and netweight"/>
  </r>
  <r>
    <x v="5"/>
    <x v="0"/>
    <x v="10"/>
    <n v="640564300"/>
    <s v="l"/>
    <n v="364105000"/>
    <x v="2"/>
    <s v="Imports"/>
    <s v="both quantity and netweight"/>
  </r>
  <r>
    <x v="6"/>
    <x v="0"/>
    <x v="0"/>
    <n v="6300"/>
    <s v="l"/>
    <n v="24000"/>
    <x v="0"/>
    <s v="Imports"/>
    <s v="quantity"/>
  </r>
  <r>
    <x v="6"/>
    <x v="0"/>
    <x v="0"/>
    <n v="2587100"/>
    <s v="l"/>
    <n v="7375000"/>
    <x v="1"/>
    <s v="Imports"/>
    <s v="quantity"/>
  </r>
  <r>
    <x v="6"/>
    <x v="0"/>
    <x v="0"/>
    <n v="3657500"/>
    <s v="l"/>
    <n v="3883000"/>
    <x v="2"/>
    <s v="Imports"/>
    <s v="quantity"/>
  </r>
  <r>
    <x v="6"/>
    <x v="0"/>
    <x v="1"/>
    <n v="22100"/>
    <s v="l"/>
    <n v="150000"/>
    <x v="0"/>
    <s v="Imports"/>
    <s v="quantity"/>
  </r>
  <r>
    <x v="6"/>
    <x v="0"/>
    <x v="1"/>
    <n v="15686000"/>
    <s v="l"/>
    <n v="56114000"/>
    <x v="1"/>
    <s v="Imports"/>
    <s v="quantity"/>
  </r>
  <r>
    <x v="6"/>
    <x v="0"/>
    <x v="1"/>
    <n v="24102000"/>
    <s v="l"/>
    <n v="21535000"/>
    <x v="2"/>
    <s v="Imports"/>
    <s v="quantity"/>
  </r>
  <r>
    <x v="6"/>
    <x v="0"/>
    <x v="2"/>
    <n v="5700"/>
    <s v="l"/>
    <n v="20000"/>
    <x v="0"/>
    <s v="Imports"/>
    <s v="quantity"/>
  </r>
  <r>
    <x v="6"/>
    <x v="0"/>
    <x v="2"/>
    <n v="15876500"/>
    <s v="l"/>
    <n v="47988000"/>
    <x v="1"/>
    <s v="Imports"/>
    <s v="quantity"/>
  </r>
  <r>
    <x v="6"/>
    <x v="0"/>
    <x v="2"/>
    <n v="29575300"/>
    <s v="l"/>
    <n v="24610000"/>
    <x v="2"/>
    <s v="Imports"/>
    <s v="quantity"/>
  </r>
  <r>
    <x v="6"/>
    <x v="0"/>
    <x v="3"/>
    <n v="16680500"/>
    <s v="l"/>
    <n v="254878000"/>
    <x v="0"/>
    <s v="Imports"/>
    <s v="quantity"/>
  </r>
  <r>
    <x v="6"/>
    <x v="0"/>
    <x v="3"/>
    <n v="84256000"/>
    <s v="l"/>
    <n v="65940000"/>
    <x v="2"/>
    <s v="Imports"/>
    <s v="quantity"/>
  </r>
  <r>
    <x v="6"/>
    <x v="0"/>
    <x v="3"/>
    <n v="138387100"/>
    <s v="l"/>
    <n v="441873000"/>
    <x v="1"/>
    <s v="Imports"/>
    <s v="quantity"/>
  </r>
  <r>
    <x v="6"/>
    <x v="0"/>
    <x v="4"/>
    <n v="40567400"/>
    <s v="l"/>
    <n v="107066000"/>
    <x v="0"/>
    <s v="Imports"/>
    <s v="quantity"/>
  </r>
  <r>
    <x v="6"/>
    <x v="0"/>
    <x v="4"/>
    <n v="254883000"/>
    <s v="l"/>
    <n v="624633000"/>
    <x v="1"/>
    <s v="Imports"/>
    <s v="quantity"/>
  </r>
  <r>
    <x v="6"/>
    <x v="0"/>
    <x v="4"/>
    <n v="312026100"/>
    <s v="l"/>
    <n v="123778000"/>
    <x v="2"/>
    <s v="Imports"/>
    <s v="quantity"/>
  </r>
  <r>
    <x v="6"/>
    <x v="0"/>
    <x v="5"/>
    <n v="2800"/>
    <s v="l"/>
    <n v="14000"/>
    <x v="0"/>
    <s v="Imports"/>
    <s v="quantity"/>
  </r>
  <r>
    <x v="6"/>
    <x v="0"/>
    <x v="5"/>
    <n v="93000"/>
    <s v="l"/>
    <n v="269000"/>
    <x v="2"/>
    <s v="Imports"/>
    <s v="quantity"/>
  </r>
  <r>
    <x v="6"/>
    <x v="0"/>
    <x v="5"/>
    <n v="591400"/>
    <s v="l"/>
    <n v="3590000"/>
    <x v="1"/>
    <s v="Imports"/>
    <s v="quantity"/>
  </r>
  <r>
    <x v="6"/>
    <x v="0"/>
    <x v="6"/>
    <n v="2800"/>
    <s v="l"/>
    <n v="15000"/>
    <x v="0"/>
    <s v="Imports"/>
    <s v="quantity"/>
  </r>
  <r>
    <x v="6"/>
    <x v="0"/>
    <x v="6"/>
    <n v="6257600"/>
    <s v="l"/>
    <n v="4222000"/>
    <x v="2"/>
    <s v="Imports"/>
    <s v="quantity"/>
  </r>
  <r>
    <x v="6"/>
    <x v="0"/>
    <x v="6"/>
    <n v="8191000"/>
    <s v="l"/>
    <n v="30850000"/>
    <x v="1"/>
    <s v="Imports"/>
    <s v="quantity"/>
  </r>
  <r>
    <x v="6"/>
    <x v="0"/>
    <x v="7"/>
    <n v="215900"/>
    <s v="l"/>
    <n v="805000"/>
    <x v="0"/>
    <s v="Imports"/>
    <s v="quantity"/>
  </r>
  <r>
    <x v="6"/>
    <x v="0"/>
    <x v="7"/>
    <n v="15658100"/>
    <s v="l"/>
    <n v="52460000"/>
    <x v="1"/>
    <s v="Imports"/>
    <s v="quantity"/>
  </r>
  <r>
    <x v="6"/>
    <x v="0"/>
    <x v="7"/>
    <n v="22515300"/>
    <s v="l"/>
    <n v="17490000"/>
    <x v="2"/>
    <s v="Imports"/>
    <s v="quantity"/>
  </r>
  <r>
    <x v="6"/>
    <x v="0"/>
    <x v="8"/>
    <n v="39886800"/>
    <s v="l"/>
    <n v="140586000"/>
    <x v="0"/>
    <s v="Imports"/>
    <s v="quantity"/>
  </r>
  <r>
    <x v="6"/>
    <x v="0"/>
    <x v="8"/>
    <n v="70546200"/>
    <s v="l"/>
    <n v="193724000"/>
    <x v="1"/>
    <s v="Imports"/>
    <s v="quantity"/>
  </r>
  <r>
    <x v="6"/>
    <x v="0"/>
    <x v="8"/>
    <n v="103682900"/>
    <s v="l"/>
    <n v="42808000"/>
    <x v="2"/>
    <s v="Imports"/>
    <s v="quantity"/>
  </r>
  <r>
    <x v="6"/>
    <x v="0"/>
    <x v="9"/>
    <n v="1900"/>
    <s v="l"/>
    <n v="28000"/>
    <x v="0"/>
    <s v="Imports"/>
    <s v="quantity"/>
  </r>
  <r>
    <x v="6"/>
    <x v="0"/>
    <x v="9"/>
    <n v="16994400"/>
    <s v="l"/>
    <n v="57180000"/>
    <x v="1"/>
    <s v="Imports"/>
    <s v="quantity"/>
  </r>
  <r>
    <x v="6"/>
    <x v="0"/>
    <x v="9"/>
    <n v="29570300"/>
    <s v="l"/>
    <n v="26064000"/>
    <x v="2"/>
    <s v="Imports"/>
    <s v="quantity"/>
  </r>
  <r>
    <x v="6"/>
    <x v="0"/>
    <x v="10"/>
    <n v="98687494"/>
    <s v="l"/>
    <n v="508879000"/>
    <x v="0"/>
    <s v="Imports"/>
    <s v="both quantity and netweight"/>
  </r>
  <r>
    <x v="6"/>
    <x v="0"/>
    <x v="10"/>
    <n v="582155363"/>
    <s v="l"/>
    <n v="1605497000"/>
    <x v="1"/>
    <s v="Imports"/>
    <s v="both quantity and netweight"/>
  </r>
  <r>
    <x v="6"/>
    <x v="0"/>
    <x v="10"/>
    <n v="692564064"/>
    <s v="l"/>
    <n v="378062000"/>
    <x v="2"/>
    <s v="Imports"/>
    <s v="both quantity and netweight"/>
  </r>
  <r>
    <x v="7"/>
    <x v="0"/>
    <x v="0"/>
    <n v="6500"/>
    <s v="l"/>
    <n v="33000"/>
    <x v="0"/>
    <s v="Imports"/>
    <s v="quantity"/>
  </r>
  <r>
    <x v="7"/>
    <x v="0"/>
    <x v="0"/>
    <n v="2813000"/>
    <s v="l"/>
    <n v="9287000"/>
    <x v="1"/>
    <s v="Imports"/>
    <s v="quantity"/>
  </r>
  <r>
    <x v="7"/>
    <x v="0"/>
    <x v="0"/>
    <n v="3521500"/>
    <s v="l"/>
    <n v="3388000"/>
    <x v="2"/>
    <s v="Imports"/>
    <s v="quantity"/>
  </r>
  <r>
    <x v="7"/>
    <x v="0"/>
    <x v="1"/>
    <n v="19500"/>
    <s v="l"/>
    <n v="156000"/>
    <x v="0"/>
    <s v="Imports"/>
    <s v="quantity"/>
  </r>
  <r>
    <x v="7"/>
    <x v="0"/>
    <x v="1"/>
    <n v="13235400"/>
    <s v="l"/>
    <n v="50919000"/>
    <x v="1"/>
    <s v="Imports"/>
    <s v="quantity"/>
  </r>
  <r>
    <x v="7"/>
    <x v="0"/>
    <x v="1"/>
    <n v="31941800"/>
    <s v="l"/>
    <n v="29933000"/>
    <x v="2"/>
    <s v="Imports"/>
    <s v="quantity"/>
  </r>
  <r>
    <x v="7"/>
    <x v="0"/>
    <x v="2"/>
    <n v="2300"/>
    <s v="l"/>
    <n v="8000"/>
    <x v="0"/>
    <s v="Imports"/>
    <s v="quantity"/>
  </r>
  <r>
    <x v="7"/>
    <x v="0"/>
    <x v="2"/>
    <n v="19569800"/>
    <s v="l"/>
    <n v="62975000"/>
    <x v="1"/>
    <s v="Imports"/>
    <s v="quantity"/>
  </r>
  <r>
    <x v="7"/>
    <x v="0"/>
    <x v="2"/>
    <n v="43156000"/>
    <s v="l"/>
    <n v="28559000"/>
    <x v="2"/>
    <s v="Imports"/>
    <s v="quantity"/>
  </r>
  <r>
    <x v="7"/>
    <x v="0"/>
    <x v="3"/>
    <n v="16100100"/>
    <s v="l"/>
    <n v="285949000"/>
    <x v="0"/>
    <s v="Imports"/>
    <s v="quantity"/>
  </r>
  <r>
    <x v="7"/>
    <x v="0"/>
    <x v="3"/>
    <n v="87638000"/>
    <s v="l"/>
    <n v="74009000"/>
    <x v="2"/>
    <s v="Imports"/>
    <s v="quantity"/>
  </r>
  <r>
    <x v="7"/>
    <x v="0"/>
    <x v="3"/>
    <n v="134611600"/>
    <s v="l"/>
    <n v="446083000"/>
    <x v="1"/>
    <s v="Imports"/>
    <s v="quantity"/>
  </r>
  <r>
    <x v="7"/>
    <x v="0"/>
    <x v="4"/>
    <n v="30604800"/>
    <s v="l"/>
    <n v="105053000"/>
    <x v="0"/>
    <s v="Imports"/>
    <s v="quantity"/>
  </r>
  <r>
    <x v="7"/>
    <x v="0"/>
    <x v="4"/>
    <n v="257470300"/>
    <s v="l"/>
    <n v="698461000"/>
    <x v="1"/>
    <s v="Imports"/>
    <s v="quantity"/>
  </r>
  <r>
    <x v="7"/>
    <x v="0"/>
    <x v="4"/>
    <n v="307725800"/>
    <s v="l"/>
    <n v="155630000"/>
    <x v="2"/>
    <s v="Imports"/>
    <s v="quantity"/>
  </r>
  <r>
    <x v="7"/>
    <x v="0"/>
    <x v="5"/>
    <n v="1500"/>
    <s v="l"/>
    <n v="11000"/>
    <x v="0"/>
    <s v="Imports"/>
    <s v="quantity"/>
  </r>
  <r>
    <x v="7"/>
    <x v="0"/>
    <x v="5"/>
    <n v="120200"/>
    <s v="l"/>
    <n v="418000"/>
    <x v="2"/>
    <s v="Imports"/>
    <s v="quantity"/>
  </r>
  <r>
    <x v="7"/>
    <x v="0"/>
    <x v="5"/>
    <n v="771100"/>
    <s v="l"/>
    <n v="5406000"/>
    <x v="1"/>
    <s v="Imports"/>
    <s v="quantity"/>
  </r>
  <r>
    <x v="7"/>
    <x v="0"/>
    <x v="6"/>
    <n v="15200"/>
    <s v="l"/>
    <n v="46000"/>
    <x v="0"/>
    <s v="Imports"/>
    <s v="quantity"/>
  </r>
  <r>
    <x v="7"/>
    <x v="0"/>
    <x v="6"/>
    <n v="6876500"/>
    <s v="l"/>
    <n v="3902000"/>
    <x v="2"/>
    <s v="Imports"/>
    <s v="quantity"/>
  </r>
  <r>
    <x v="7"/>
    <x v="0"/>
    <x v="6"/>
    <n v="8052300"/>
    <s v="l"/>
    <n v="34831000"/>
    <x v="1"/>
    <s v="Imports"/>
    <s v="quantity"/>
  </r>
  <r>
    <x v="7"/>
    <x v="0"/>
    <x v="7"/>
    <n v="72200"/>
    <s v="l"/>
    <n v="428000"/>
    <x v="0"/>
    <s v="Imports"/>
    <s v="quantity"/>
  </r>
  <r>
    <x v="7"/>
    <x v="0"/>
    <x v="7"/>
    <n v="16421500"/>
    <s v="l"/>
    <n v="60463000"/>
    <x v="1"/>
    <s v="Imports"/>
    <s v="quantity"/>
  </r>
  <r>
    <x v="7"/>
    <x v="0"/>
    <x v="7"/>
    <n v="41224300"/>
    <s v="l"/>
    <n v="30908000"/>
    <x v="2"/>
    <s v="Imports"/>
    <s v="quantity"/>
  </r>
  <r>
    <x v="7"/>
    <x v="0"/>
    <x v="8"/>
    <n v="28574100"/>
    <s v="l"/>
    <n v="106118000"/>
    <x v="0"/>
    <s v="Imports"/>
    <s v="quantity"/>
  </r>
  <r>
    <x v="7"/>
    <x v="0"/>
    <x v="8"/>
    <n v="73336200"/>
    <s v="l"/>
    <n v="208630000"/>
    <x v="1"/>
    <s v="Imports"/>
    <s v="quantity"/>
  </r>
  <r>
    <x v="7"/>
    <x v="0"/>
    <x v="8"/>
    <n v="126498500"/>
    <s v="l"/>
    <n v="54739000"/>
    <x v="2"/>
    <s v="Imports"/>
    <s v="quantity"/>
  </r>
  <r>
    <x v="7"/>
    <x v="0"/>
    <x v="9"/>
    <n v="4100"/>
    <s v="l"/>
    <n v="69000"/>
    <x v="0"/>
    <s v="Imports"/>
    <s v="quantity"/>
  </r>
  <r>
    <x v="7"/>
    <x v="0"/>
    <x v="9"/>
    <n v="15122800"/>
    <s v="l"/>
    <n v="56859000"/>
    <x v="1"/>
    <s v="Imports"/>
    <s v="quantity"/>
  </r>
  <r>
    <x v="7"/>
    <x v="0"/>
    <x v="9"/>
    <n v="31191800"/>
    <s v="l"/>
    <n v="27532000"/>
    <x v="2"/>
    <s v="Imports"/>
    <s v="quantity"/>
  </r>
  <r>
    <x v="7"/>
    <x v="0"/>
    <x v="10"/>
    <n v="76715600"/>
    <s v="l"/>
    <n v="503652000"/>
    <x v="0"/>
    <s v="Imports"/>
    <s v="quantity"/>
  </r>
  <r>
    <x v="7"/>
    <x v="0"/>
    <x v="10"/>
    <n v="585691274"/>
    <s v="l"/>
    <n v="1736671000"/>
    <x v="1"/>
    <s v="Imports"/>
    <s v="both quantity and netweight"/>
  </r>
  <r>
    <x v="7"/>
    <x v="0"/>
    <x v="10"/>
    <n v="756126700"/>
    <s v="l"/>
    <n v="463502000"/>
    <x v="2"/>
    <s v="Imports"/>
    <s v="quantity"/>
  </r>
  <r>
    <x v="8"/>
    <x v="0"/>
    <x v="0"/>
    <n v="9800"/>
    <s v="l"/>
    <n v="53000"/>
    <x v="0"/>
    <s v="Imports"/>
    <s v="quantity"/>
  </r>
  <r>
    <x v="8"/>
    <x v="0"/>
    <x v="0"/>
    <n v="3191100"/>
    <s v="l"/>
    <n v="11577000"/>
    <x v="1"/>
    <s v="Imports"/>
    <s v="quantity"/>
  </r>
  <r>
    <x v="8"/>
    <x v="0"/>
    <x v="0"/>
    <n v="4389000"/>
    <s v="l"/>
    <n v="5076000"/>
    <x v="2"/>
    <s v="Imports"/>
    <s v="quantity"/>
  </r>
  <r>
    <x v="8"/>
    <x v="0"/>
    <x v="1"/>
    <n v="28400"/>
    <s v="l"/>
    <n v="201000"/>
    <x v="0"/>
    <s v="Imports"/>
    <s v="quantity"/>
  </r>
  <r>
    <x v="8"/>
    <x v="0"/>
    <x v="1"/>
    <n v="10737400"/>
    <s v="l"/>
    <n v="46258000"/>
    <x v="1"/>
    <s v="Imports"/>
    <s v="quantity"/>
  </r>
  <r>
    <x v="8"/>
    <x v="0"/>
    <x v="1"/>
    <n v="19295700"/>
    <s v="l"/>
    <n v="23903000"/>
    <x v="2"/>
    <s v="Imports"/>
    <s v="quantity"/>
  </r>
  <r>
    <x v="8"/>
    <x v="0"/>
    <x v="2"/>
    <n v="3500"/>
    <s v="l"/>
    <n v="17000"/>
    <x v="0"/>
    <s v="Imports"/>
    <s v="quantity"/>
  </r>
  <r>
    <x v="8"/>
    <x v="0"/>
    <x v="2"/>
    <n v="13980400"/>
    <s v="l"/>
    <n v="47394000"/>
    <x v="1"/>
    <s v="Imports"/>
    <s v="quantity"/>
  </r>
  <r>
    <x v="8"/>
    <x v="0"/>
    <x v="2"/>
    <n v="40761400"/>
    <s v="l"/>
    <n v="35804000"/>
    <x v="2"/>
    <s v="Imports"/>
    <s v="quantity"/>
  </r>
  <r>
    <x v="8"/>
    <x v="0"/>
    <x v="3"/>
    <n v="16858300"/>
    <s v="l"/>
    <n v="349273000"/>
    <x v="0"/>
    <s v="Imports"/>
    <s v="quantity"/>
  </r>
  <r>
    <x v="8"/>
    <x v="0"/>
    <x v="3"/>
    <n v="75656200"/>
    <s v="l"/>
    <n v="84289000"/>
    <x v="2"/>
    <s v="Imports"/>
    <s v="quantity"/>
  </r>
  <r>
    <x v="8"/>
    <x v="0"/>
    <x v="3"/>
    <n v="137722500"/>
    <s v="l"/>
    <n v="498477000"/>
    <x v="1"/>
    <s v="Imports"/>
    <s v="quantity"/>
  </r>
  <r>
    <x v="8"/>
    <x v="0"/>
    <x v="4"/>
    <n v="28475600"/>
    <s v="l"/>
    <n v="111527000"/>
    <x v="0"/>
    <s v="Imports"/>
    <s v="quantity"/>
  </r>
  <r>
    <x v="8"/>
    <x v="0"/>
    <x v="4"/>
    <n v="265066300"/>
    <s v="l"/>
    <n v="180168000"/>
    <x v="2"/>
    <s v="Imports"/>
    <s v="quantity"/>
  </r>
  <r>
    <x v="8"/>
    <x v="0"/>
    <x v="4"/>
    <n v="267916900"/>
    <s v="l"/>
    <n v="770137000"/>
    <x v="1"/>
    <s v="Imports"/>
    <s v="quantity"/>
  </r>
  <r>
    <x v="8"/>
    <x v="0"/>
    <x v="5"/>
    <n v="3100"/>
    <s v="l"/>
    <n v="29000"/>
    <x v="0"/>
    <s v="Imports"/>
    <s v="quantity"/>
  </r>
  <r>
    <x v="8"/>
    <x v="0"/>
    <x v="5"/>
    <n v="99500"/>
    <s v="l"/>
    <n v="367000"/>
    <x v="2"/>
    <s v="Imports"/>
    <s v="quantity"/>
  </r>
  <r>
    <x v="8"/>
    <x v="0"/>
    <x v="5"/>
    <n v="729900"/>
    <s v="l"/>
    <n v="5643000"/>
    <x v="1"/>
    <s v="Imports"/>
    <s v="quantity"/>
  </r>
  <r>
    <x v="8"/>
    <x v="0"/>
    <x v="6"/>
    <n v="1700"/>
    <s v="l"/>
    <n v="13000"/>
    <x v="0"/>
    <s v="Imports"/>
    <s v="quantity"/>
  </r>
  <r>
    <x v="8"/>
    <x v="0"/>
    <x v="6"/>
    <n v="7129700"/>
    <s v="l"/>
    <n v="4946000"/>
    <x v="2"/>
    <s v="Imports"/>
    <s v="quantity"/>
  </r>
  <r>
    <x v="8"/>
    <x v="0"/>
    <x v="6"/>
    <n v="9484400"/>
    <s v="l"/>
    <n v="43868000"/>
    <x v="1"/>
    <s v="Imports"/>
    <s v="quantity"/>
  </r>
  <r>
    <x v="8"/>
    <x v="0"/>
    <x v="7"/>
    <n v="84500"/>
    <s v="l"/>
    <n v="575000"/>
    <x v="0"/>
    <s v="Imports"/>
    <s v="quantity"/>
  </r>
  <r>
    <x v="8"/>
    <x v="0"/>
    <x v="7"/>
    <n v="16362500"/>
    <s v="l"/>
    <n v="65031000"/>
    <x v="1"/>
    <s v="Imports"/>
    <s v="quantity"/>
  </r>
  <r>
    <x v="8"/>
    <x v="0"/>
    <x v="7"/>
    <n v="51568200"/>
    <s v="l"/>
    <n v="37841000"/>
    <x v="2"/>
    <s v="Imports"/>
    <s v="quantity"/>
  </r>
  <r>
    <x v="8"/>
    <x v="0"/>
    <x v="8"/>
    <n v="27378100"/>
    <s v="l"/>
    <n v="99334000"/>
    <x v="0"/>
    <s v="Imports"/>
    <s v="quantity"/>
  </r>
  <r>
    <x v="8"/>
    <x v="0"/>
    <x v="8"/>
    <n v="68720100"/>
    <s v="l"/>
    <n v="228336000"/>
    <x v="1"/>
    <s v="Imports"/>
    <s v="quantity"/>
  </r>
  <r>
    <x v="8"/>
    <x v="0"/>
    <x v="8"/>
    <n v="143440800"/>
    <s v="l"/>
    <n v="81417000"/>
    <x v="2"/>
    <s v="Imports"/>
    <s v="quantity"/>
  </r>
  <r>
    <x v="8"/>
    <x v="0"/>
    <x v="9"/>
    <n v="300"/>
    <s v="l"/>
    <n v="4000"/>
    <x v="0"/>
    <s v="Imports"/>
    <s v="quantity"/>
  </r>
  <r>
    <x v="8"/>
    <x v="0"/>
    <x v="9"/>
    <n v="13251500"/>
    <s v="l"/>
    <n v="54536000"/>
    <x v="1"/>
    <s v="Imports"/>
    <s v="quantity"/>
  </r>
  <r>
    <x v="8"/>
    <x v="0"/>
    <x v="9"/>
    <n v="30600500"/>
    <s v="l"/>
    <n v="27702000"/>
    <x v="2"/>
    <s v="Imports"/>
    <s v="quantity"/>
  </r>
  <r>
    <x v="8"/>
    <x v="0"/>
    <x v="10"/>
    <n v="74206300"/>
    <s v="l"/>
    <n v="567152000"/>
    <x v="0"/>
    <s v="Imports"/>
    <s v="quantity"/>
  </r>
  <r>
    <x v="8"/>
    <x v="0"/>
    <x v="10"/>
    <n v="585643811"/>
    <s v="l"/>
    <n v="1885607000"/>
    <x v="1"/>
    <s v="Imports"/>
    <s v="both quantity and netweight"/>
  </r>
  <r>
    <x v="8"/>
    <x v="0"/>
    <x v="10"/>
    <n v="706427500"/>
    <s v="l"/>
    <n v="539399000"/>
    <x v="2"/>
    <s v="Imports"/>
    <s v="quantity"/>
  </r>
  <r>
    <x v="9"/>
    <x v="0"/>
    <x v="0"/>
    <n v="5400"/>
    <s v="l"/>
    <n v="28000"/>
    <x v="0"/>
    <s v="Imports"/>
    <s v="quantity"/>
  </r>
  <r>
    <x v="9"/>
    <x v="0"/>
    <x v="0"/>
    <n v="2618100"/>
    <s v="l"/>
    <n v="3190000"/>
    <x v="2"/>
    <s v="Imports"/>
    <s v="quantity"/>
  </r>
  <r>
    <x v="9"/>
    <x v="0"/>
    <x v="0"/>
    <n v="2754300"/>
    <s v="l"/>
    <n v="10894000"/>
    <x v="1"/>
    <s v="Imports"/>
    <s v="quantity"/>
  </r>
  <r>
    <x v="9"/>
    <x v="0"/>
    <x v="1"/>
    <n v="24700"/>
    <s v="l"/>
    <n v="211000"/>
    <x v="0"/>
    <s v="Imports"/>
    <s v="quantity"/>
  </r>
  <r>
    <x v="9"/>
    <x v="0"/>
    <x v="1"/>
    <n v="11864200"/>
    <s v="l"/>
    <n v="43479000"/>
    <x v="1"/>
    <s v="Imports"/>
    <s v="quantity"/>
  </r>
  <r>
    <x v="9"/>
    <x v="0"/>
    <x v="1"/>
    <n v="25459500"/>
    <s v="l"/>
    <n v="26067000"/>
    <x v="2"/>
    <s v="Imports"/>
    <s v="quantity"/>
  </r>
  <r>
    <x v="9"/>
    <x v="0"/>
    <x v="2"/>
    <n v="3600"/>
    <s v="l"/>
    <n v="23000"/>
    <x v="0"/>
    <s v="Imports"/>
    <s v="quantity"/>
  </r>
  <r>
    <x v="9"/>
    <x v="0"/>
    <x v="2"/>
    <n v="14582900"/>
    <s v="l"/>
    <n v="47897000"/>
    <x v="1"/>
    <s v="Imports"/>
    <s v="quantity"/>
  </r>
  <r>
    <x v="9"/>
    <x v="0"/>
    <x v="2"/>
    <n v="36928800"/>
    <s v="l"/>
    <n v="33460000"/>
    <x v="2"/>
    <s v="Imports"/>
    <s v="quantity"/>
  </r>
  <r>
    <x v="9"/>
    <x v="0"/>
    <x v="3"/>
    <n v="16438500"/>
    <s v="l"/>
    <n v="267796000"/>
    <x v="0"/>
    <s v="Imports"/>
    <s v="quantity"/>
  </r>
  <r>
    <x v="9"/>
    <x v="0"/>
    <x v="3"/>
    <n v="76145500"/>
    <s v="l"/>
    <n v="78477000"/>
    <x v="2"/>
    <s v="Imports"/>
    <s v="quantity"/>
  </r>
  <r>
    <x v="9"/>
    <x v="0"/>
    <x v="3"/>
    <n v="130329500"/>
    <s v="l"/>
    <n v="453184000"/>
    <x v="1"/>
    <s v="Imports"/>
    <s v="quantity"/>
  </r>
  <r>
    <x v="9"/>
    <x v="0"/>
    <x v="4"/>
    <n v="31285900"/>
    <s v="l"/>
    <n v="115889000"/>
    <x v="0"/>
    <s v="Imports"/>
    <s v="quantity"/>
  </r>
  <r>
    <x v="9"/>
    <x v="0"/>
    <x v="4"/>
    <n v="287324500"/>
    <s v="l"/>
    <n v="760101000"/>
    <x v="1"/>
    <s v="Imports"/>
    <s v="quantity"/>
  </r>
  <r>
    <x v="9"/>
    <x v="0"/>
    <x v="4"/>
    <n v="292522100"/>
    <s v="l"/>
    <n v="153034000"/>
    <x v="2"/>
    <s v="Imports"/>
    <s v="quantity"/>
  </r>
  <r>
    <x v="9"/>
    <x v="0"/>
    <x v="5"/>
    <n v="1000"/>
    <s v="l"/>
    <n v="6000"/>
    <x v="0"/>
    <s v="Imports"/>
    <s v="quantity"/>
  </r>
  <r>
    <x v="9"/>
    <x v="0"/>
    <x v="5"/>
    <n v="230000"/>
    <s v="l"/>
    <n v="667000"/>
    <x v="2"/>
    <s v="Imports"/>
    <s v="quantity"/>
  </r>
  <r>
    <x v="9"/>
    <x v="0"/>
    <x v="5"/>
    <n v="641600"/>
    <s v="l"/>
    <n v="4270000"/>
    <x v="1"/>
    <s v="Imports"/>
    <s v="quantity"/>
  </r>
  <r>
    <x v="9"/>
    <x v="0"/>
    <x v="6"/>
    <n v="19100"/>
    <s v="l"/>
    <n v="98000"/>
    <x v="0"/>
    <s v="Imports"/>
    <s v="quantity"/>
  </r>
  <r>
    <x v="9"/>
    <x v="0"/>
    <x v="6"/>
    <n v="8076200"/>
    <s v="l"/>
    <n v="5961000"/>
    <x v="2"/>
    <s v="Imports"/>
    <s v="quantity"/>
  </r>
  <r>
    <x v="9"/>
    <x v="0"/>
    <x v="6"/>
    <n v="9223000"/>
    <s v="l"/>
    <n v="42084000"/>
    <x v="1"/>
    <s v="Imports"/>
    <s v="quantity"/>
  </r>
  <r>
    <x v="9"/>
    <x v="0"/>
    <x v="7"/>
    <n v="81200"/>
    <s v="l"/>
    <n v="514000"/>
    <x v="0"/>
    <s v="Imports"/>
    <s v="quantity"/>
  </r>
  <r>
    <x v="9"/>
    <x v="0"/>
    <x v="7"/>
    <n v="17265100"/>
    <s v="l"/>
    <n v="60452000"/>
    <x v="1"/>
    <s v="Imports"/>
    <s v="quantity"/>
  </r>
  <r>
    <x v="9"/>
    <x v="0"/>
    <x v="7"/>
    <n v="53723300"/>
    <s v="l"/>
    <n v="39219000"/>
    <x v="2"/>
    <s v="Imports"/>
    <s v="quantity"/>
  </r>
  <r>
    <x v="9"/>
    <x v="0"/>
    <x v="8"/>
    <n v="18473700"/>
    <s v="l"/>
    <n v="68863000"/>
    <x v="0"/>
    <s v="Imports"/>
    <s v="quantity"/>
  </r>
  <r>
    <x v="9"/>
    <x v="0"/>
    <x v="8"/>
    <n v="62666600"/>
    <s v="l"/>
    <n v="212093000"/>
    <x v="1"/>
    <s v="Imports"/>
    <s v="quantity"/>
  </r>
  <r>
    <x v="9"/>
    <x v="0"/>
    <x v="8"/>
    <n v="127705400"/>
    <s v="l"/>
    <n v="61447000"/>
    <x v="2"/>
    <s v="Imports"/>
    <s v="quantity"/>
  </r>
  <r>
    <x v="9"/>
    <x v="0"/>
    <x v="9"/>
    <n v="1100"/>
    <s v="l"/>
    <n v="11000"/>
    <x v="0"/>
    <s v="Imports"/>
    <s v="quantity"/>
  </r>
  <r>
    <x v="9"/>
    <x v="0"/>
    <x v="9"/>
    <n v="13158700"/>
    <s v="l"/>
    <n v="49797000"/>
    <x v="1"/>
    <s v="Imports"/>
    <s v="quantity"/>
  </r>
  <r>
    <x v="9"/>
    <x v="0"/>
    <x v="9"/>
    <n v="31559100"/>
    <s v="l"/>
    <n v="29069000"/>
    <x v="2"/>
    <s v="Imports"/>
    <s v="quantity"/>
  </r>
  <r>
    <x v="9"/>
    <x v="0"/>
    <x v="10"/>
    <n v="67660100"/>
    <s v="l"/>
    <n v="459888000"/>
    <x v="0"/>
    <s v="Imports"/>
    <s v="quantity"/>
  </r>
  <r>
    <x v="9"/>
    <x v="0"/>
    <x v="10"/>
    <n v="602733995"/>
    <s v="l"/>
    <n v="1812389000"/>
    <x v="1"/>
    <s v="Imports"/>
    <s v="both quantity and netweight"/>
  </r>
  <r>
    <x v="9"/>
    <x v="0"/>
    <x v="10"/>
    <n v="740581600"/>
    <s v="l"/>
    <n v="498028000"/>
    <x v="2"/>
    <s v="Imports"/>
    <s v="quantity"/>
  </r>
  <r>
    <x v="10"/>
    <x v="0"/>
    <x v="0"/>
    <n v="4300"/>
    <s v="l"/>
    <n v="22523"/>
    <x v="0"/>
    <s v="Imports"/>
    <s v="quantity"/>
  </r>
  <r>
    <x v="10"/>
    <x v="0"/>
    <x v="0"/>
    <n v="1992800"/>
    <s v="l"/>
    <n v="8199562"/>
    <x v="1"/>
    <s v="Imports"/>
    <s v="quantity"/>
  </r>
  <r>
    <x v="10"/>
    <x v="0"/>
    <x v="0"/>
    <n v="2362800"/>
    <s v="l"/>
    <n v="3147869"/>
    <x v="2"/>
    <s v="Imports"/>
    <s v="quantity"/>
  </r>
  <r>
    <x v="10"/>
    <x v="0"/>
    <x v="1"/>
    <n v="14000"/>
    <s v="l"/>
    <n v="120562"/>
    <x v="0"/>
    <s v="Imports"/>
    <s v="quantity"/>
  </r>
  <r>
    <x v="10"/>
    <x v="0"/>
    <x v="1"/>
    <n v="10253900"/>
    <s v="l"/>
    <n v="41812599"/>
    <x v="1"/>
    <s v="Imports"/>
    <s v="quantity"/>
  </r>
  <r>
    <x v="10"/>
    <x v="0"/>
    <x v="1"/>
    <n v="32069400"/>
    <s v="l"/>
    <n v="30139253"/>
    <x v="2"/>
    <s v="Imports"/>
    <s v="quantity"/>
  </r>
  <r>
    <x v="10"/>
    <x v="0"/>
    <x v="2"/>
    <n v="9800"/>
    <s v="l"/>
    <n v="43720"/>
    <x v="0"/>
    <s v="Imports"/>
    <s v="quantity"/>
  </r>
  <r>
    <x v="10"/>
    <x v="0"/>
    <x v="2"/>
    <n v="14366000"/>
    <s v="l"/>
    <n v="47694980"/>
    <x v="1"/>
    <s v="Imports"/>
    <s v="quantity"/>
  </r>
  <r>
    <x v="10"/>
    <x v="0"/>
    <x v="2"/>
    <n v="41098900"/>
    <s v="l"/>
    <n v="38126837"/>
    <x v="2"/>
    <s v="Imports"/>
    <s v="quantity"/>
  </r>
  <r>
    <x v="10"/>
    <x v="0"/>
    <x v="3"/>
    <n v="18789300"/>
    <s v="l"/>
    <n v="274807875"/>
    <x v="0"/>
    <s v="Imports"/>
    <s v="quantity"/>
  </r>
  <r>
    <x v="10"/>
    <x v="0"/>
    <x v="3"/>
    <n v="98753500"/>
    <s v="l"/>
    <n v="86962522"/>
    <x v="2"/>
    <s v="Imports"/>
    <s v="quantity"/>
  </r>
  <r>
    <x v="10"/>
    <x v="0"/>
    <x v="3"/>
    <n v="122692600"/>
    <s v="l"/>
    <n v="429983492"/>
    <x v="1"/>
    <s v="Imports"/>
    <s v="quantity"/>
  </r>
  <r>
    <x v="10"/>
    <x v="0"/>
    <x v="4"/>
    <n v="31851600"/>
    <s v="l"/>
    <n v="110905402"/>
    <x v="0"/>
    <s v="Imports"/>
    <s v="quantity"/>
  </r>
  <r>
    <x v="10"/>
    <x v="0"/>
    <x v="4"/>
    <n v="248544100"/>
    <s v="l"/>
    <n v="714862956"/>
    <x v="1"/>
    <s v="Imports"/>
    <s v="quantity"/>
  </r>
  <r>
    <x v="10"/>
    <x v="0"/>
    <x v="4"/>
    <n v="326795300"/>
    <s v="l"/>
    <n v="148251896"/>
    <x v="2"/>
    <s v="Imports"/>
    <s v="quantity"/>
  </r>
  <r>
    <x v="10"/>
    <x v="0"/>
    <x v="5"/>
    <n v="1600"/>
    <s v="l"/>
    <n v="11924"/>
    <x v="0"/>
    <s v="Imports"/>
    <s v="quantity"/>
  </r>
  <r>
    <x v="10"/>
    <x v="0"/>
    <x v="5"/>
    <n v="404500"/>
    <s v="l"/>
    <n v="825388"/>
    <x v="2"/>
    <s v="Imports"/>
    <s v="quantity"/>
  </r>
  <r>
    <x v="10"/>
    <x v="0"/>
    <x v="5"/>
    <n v="1183000"/>
    <s v="l"/>
    <n v="6469294"/>
    <x v="1"/>
    <s v="Imports"/>
    <s v="quantity"/>
  </r>
  <r>
    <x v="10"/>
    <x v="0"/>
    <x v="6"/>
    <n v="3200"/>
    <s v="l"/>
    <n v="18548"/>
    <x v="0"/>
    <s v="Imports"/>
    <s v="quantity"/>
  </r>
  <r>
    <x v="10"/>
    <x v="0"/>
    <x v="6"/>
    <n v="8255700"/>
    <s v="l"/>
    <n v="4931131"/>
    <x v="2"/>
    <s v="Imports"/>
    <s v="quantity"/>
  </r>
  <r>
    <x v="10"/>
    <x v="0"/>
    <x v="6"/>
    <n v="11097000"/>
    <s v="l"/>
    <n v="42881761"/>
    <x v="1"/>
    <s v="Imports"/>
    <s v="quantity"/>
  </r>
  <r>
    <x v="10"/>
    <x v="0"/>
    <x v="7"/>
    <n v="86800"/>
    <s v="l"/>
    <n v="533919"/>
    <x v="0"/>
    <s v="Imports"/>
    <s v="quantity"/>
  </r>
  <r>
    <x v="10"/>
    <x v="0"/>
    <x v="7"/>
    <n v="18592800"/>
    <s v="l"/>
    <n v="62990495"/>
    <x v="1"/>
    <s v="Imports"/>
    <s v="quantity"/>
  </r>
  <r>
    <x v="10"/>
    <x v="0"/>
    <x v="7"/>
    <n v="54305500"/>
    <s v="l"/>
    <n v="45104877"/>
    <x v="2"/>
    <s v="Imports"/>
    <s v="quantity"/>
  </r>
  <r>
    <x v="10"/>
    <x v="0"/>
    <x v="8"/>
    <n v="15893000"/>
    <s v="l"/>
    <n v="57390309"/>
    <x v="0"/>
    <s v="Imports"/>
    <s v="quantity"/>
  </r>
  <r>
    <x v="10"/>
    <x v="0"/>
    <x v="8"/>
    <n v="62981700"/>
    <s v="l"/>
    <n v="214599587"/>
    <x v="1"/>
    <s v="Imports"/>
    <s v="quantity"/>
  </r>
  <r>
    <x v="10"/>
    <x v="0"/>
    <x v="8"/>
    <n v="138869300"/>
    <s v="l"/>
    <n v="58305788"/>
    <x v="2"/>
    <s v="Imports"/>
    <s v="quantity"/>
  </r>
  <r>
    <x v="10"/>
    <x v="0"/>
    <x v="9"/>
    <n v="64700"/>
    <s v="l"/>
    <n v="275571"/>
    <x v="0"/>
    <s v="Imports"/>
    <s v="quantity"/>
  </r>
  <r>
    <x v="10"/>
    <x v="0"/>
    <x v="9"/>
    <n v="17584700"/>
    <s v="l"/>
    <n v="67985219"/>
    <x v="1"/>
    <s v="Imports"/>
    <s v="quantity"/>
  </r>
  <r>
    <x v="10"/>
    <x v="0"/>
    <x v="9"/>
    <n v="29169200"/>
    <s v="l"/>
    <n v="27141093"/>
    <x v="2"/>
    <s v="Imports"/>
    <s v="quantity"/>
  </r>
  <r>
    <x v="10"/>
    <x v="0"/>
    <x v="10"/>
    <n v="68618800"/>
    <s v="l"/>
    <n v="450718884"/>
    <x v="0"/>
    <s v="Imports"/>
    <s v="quantity"/>
  </r>
  <r>
    <x v="10"/>
    <x v="0"/>
    <x v="10"/>
    <n v="557368000"/>
    <s v="l"/>
    <n v="1752647423"/>
    <x v="1"/>
    <s v="Imports"/>
    <s v="quantity"/>
  </r>
  <r>
    <x v="10"/>
    <x v="0"/>
    <x v="10"/>
    <n v="795770700"/>
    <s v="l"/>
    <n v="489019278"/>
    <x v="2"/>
    <s v="Imports"/>
    <s v="quantity"/>
  </r>
  <r>
    <x v="11"/>
    <x v="0"/>
    <x v="0"/>
    <n v="4152"/>
    <s v="l"/>
    <n v="30194"/>
    <x v="0"/>
    <s v="Imports"/>
    <s v="quantity"/>
  </r>
  <r>
    <x v="11"/>
    <x v="0"/>
    <x v="0"/>
    <n v="2404687"/>
    <s v="l"/>
    <n v="11338341"/>
    <x v="1"/>
    <s v="Imports"/>
    <s v="quantity"/>
  </r>
  <r>
    <x v="11"/>
    <x v="0"/>
    <x v="0"/>
    <n v="2913120"/>
    <s v="l"/>
    <n v="4427768"/>
    <x v="2"/>
    <s v="Imports"/>
    <s v="quantity"/>
  </r>
  <r>
    <x v="11"/>
    <x v="0"/>
    <x v="1"/>
    <n v="16345"/>
    <s v="l"/>
    <n v="151941"/>
    <x v="0"/>
    <s v="Imports"/>
    <s v="quantity"/>
  </r>
  <r>
    <x v="11"/>
    <x v="0"/>
    <x v="1"/>
    <n v="8708314"/>
    <s v="l"/>
    <n v="44904758"/>
    <x v="1"/>
    <s v="Imports"/>
    <s v="quantity"/>
  </r>
  <r>
    <x v="11"/>
    <x v="0"/>
    <x v="1"/>
    <n v="41679023"/>
    <s v="l"/>
    <n v="45281456"/>
    <x v="2"/>
    <s v="Imports"/>
    <s v="quantity"/>
  </r>
  <r>
    <x v="11"/>
    <x v="0"/>
    <x v="2"/>
    <n v="2170"/>
    <s v="l"/>
    <n v="14892"/>
    <x v="0"/>
    <s v="Imports"/>
    <s v="quantity"/>
  </r>
  <r>
    <x v="11"/>
    <x v="0"/>
    <x v="2"/>
    <n v="14072527"/>
    <s v="l"/>
    <n v="51195190"/>
    <x v="1"/>
    <s v="Imports"/>
    <s v="quantity"/>
  </r>
  <r>
    <x v="11"/>
    <x v="0"/>
    <x v="2"/>
    <n v="35125350"/>
    <s v="l"/>
    <n v="42493359"/>
    <x v="2"/>
    <s v="Imports"/>
    <s v="quantity"/>
  </r>
  <r>
    <x v="11"/>
    <x v="0"/>
    <x v="3"/>
    <n v="20793151"/>
    <s v="l"/>
    <n v="326773502"/>
    <x v="0"/>
    <s v="Imports"/>
    <s v="quantity"/>
  </r>
  <r>
    <x v="11"/>
    <x v="0"/>
    <x v="3"/>
    <n v="116357533"/>
    <s v="l"/>
    <n v="120562365"/>
    <x v="2"/>
    <s v="Imports"/>
    <s v="quantity"/>
  </r>
  <r>
    <x v="11"/>
    <x v="0"/>
    <x v="3"/>
    <n v="118786274"/>
    <s v="l"/>
    <n v="495154439"/>
    <x v="1"/>
    <s v="Imports"/>
    <s v="quantity"/>
  </r>
  <r>
    <x v="11"/>
    <x v="0"/>
    <x v="4"/>
    <n v="30778464"/>
    <s v="l"/>
    <n v="123211737"/>
    <x v="0"/>
    <s v="Imports"/>
    <s v="quantity"/>
  </r>
  <r>
    <x v="11"/>
    <x v="0"/>
    <x v="4"/>
    <n v="271554076"/>
    <s v="l"/>
    <n v="835801541"/>
    <x v="1"/>
    <s v="Imports"/>
    <s v="quantity"/>
  </r>
  <r>
    <x v="11"/>
    <x v="0"/>
    <x v="4"/>
    <n v="383426353"/>
    <s v="l"/>
    <n v="202777045"/>
    <x v="2"/>
    <s v="Imports"/>
    <s v="quantity"/>
  </r>
  <r>
    <x v="11"/>
    <x v="0"/>
    <x v="5"/>
    <n v="6221"/>
    <s v="l"/>
    <n v="39141"/>
    <x v="0"/>
    <s v="Imports"/>
    <s v="quantity"/>
  </r>
  <r>
    <x v="11"/>
    <x v="0"/>
    <x v="5"/>
    <n v="1053895"/>
    <s v="l"/>
    <n v="8384145"/>
    <x v="1"/>
    <s v="Imports"/>
    <s v="quantity"/>
  </r>
  <r>
    <x v="11"/>
    <x v="0"/>
    <x v="5"/>
    <n v="2136166"/>
    <s v="l"/>
    <n v="5658336"/>
    <x v="2"/>
    <s v="Imports"/>
    <s v="quantity"/>
  </r>
  <r>
    <x v="11"/>
    <x v="0"/>
    <x v="6"/>
    <n v="13411"/>
    <s v="l"/>
    <n v="50466"/>
    <x v="0"/>
    <s v="Imports"/>
    <s v="quantity"/>
  </r>
  <r>
    <x v="11"/>
    <x v="0"/>
    <x v="6"/>
    <n v="7744498"/>
    <s v="l"/>
    <n v="5172969"/>
    <x v="2"/>
    <s v="Imports"/>
    <s v="quantity"/>
  </r>
  <r>
    <x v="11"/>
    <x v="0"/>
    <x v="6"/>
    <n v="10370096"/>
    <s v="l"/>
    <n v="44415344"/>
    <x v="1"/>
    <s v="Imports"/>
    <s v="quantity"/>
  </r>
  <r>
    <x v="11"/>
    <x v="0"/>
    <x v="7"/>
    <n v="98017"/>
    <s v="l"/>
    <n v="650376"/>
    <x v="0"/>
    <s v="Imports"/>
    <s v="quantity"/>
  </r>
  <r>
    <x v="11"/>
    <x v="0"/>
    <x v="7"/>
    <n v="16651852"/>
    <s v="l"/>
    <n v="62923952"/>
    <x v="1"/>
    <s v="Imports"/>
    <s v="quantity"/>
  </r>
  <r>
    <x v="11"/>
    <x v="0"/>
    <x v="7"/>
    <n v="69909209"/>
    <s v="l"/>
    <n v="67283037"/>
    <x v="2"/>
    <s v="Imports"/>
    <s v="quantity"/>
  </r>
  <r>
    <x v="11"/>
    <x v="0"/>
    <x v="8"/>
    <n v="28622887"/>
    <s v="l"/>
    <n v="113437622"/>
    <x v="0"/>
    <s v="Imports"/>
    <s v="quantity"/>
  </r>
  <r>
    <x v="11"/>
    <x v="0"/>
    <x v="8"/>
    <n v="84080099"/>
    <s v="l"/>
    <n v="270301047"/>
    <x v="1"/>
    <s v="Imports"/>
    <s v="quantity"/>
  </r>
  <r>
    <x v="11"/>
    <x v="0"/>
    <x v="8"/>
    <n v="185598844"/>
    <s v="l"/>
    <n v="88574525"/>
    <x v="2"/>
    <s v="Imports"/>
    <s v="quantity"/>
  </r>
  <r>
    <x v="11"/>
    <x v="0"/>
    <x v="9"/>
    <n v="2061"/>
    <s v="l"/>
    <n v="26000"/>
    <x v="0"/>
    <s v="Imports"/>
    <s v="quantity"/>
  </r>
  <r>
    <x v="11"/>
    <x v="0"/>
    <x v="9"/>
    <n v="19108671"/>
    <s v="l"/>
    <n v="78028148"/>
    <x v="1"/>
    <s v="Imports"/>
    <s v="quantity"/>
  </r>
  <r>
    <x v="11"/>
    <x v="0"/>
    <x v="9"/>
    <n v="37532016"/>
    <s v="l"/>
    <n v="42445878"/>
    <x v="2"/>
    <s v="Imports"/>
    <s v="quantity"/>
  </r>
  <r>
    <x v="11"/>
    <x v="0"/>
    <x v="10"/>
    <n v="81980086"/>
    <s v="l"/>
    <n v="573170566"/>
    <x v="0"/>
    <s v="Imports"/>
    <s v="quantity"/>
  </r>
  <r>
    <x v="11"/>
    <x v="0"/>
    <x v="10"/>
    <n v="586132847"/>
    <s v="l"/>
    <n v="2020689144"/>
    <x v="1"/>
    <s v="Imports"/>
    <s v="quantity"/>
  </r>
  <r>
    <x v="11"/>
    <x v="0"/>
    <x v="10"/>
    <n v="946752842"/>
    <s v="l"/>
    <n v="677427036"/>
    <x v="2"/>
    <s v="Imports"/>
    <s v="quantity"/>
  </r>
  <r>
    <x v="12"/>
    <x v="0"/>
    <x v="0"/>
    <n v="3032"/>
    <s v="-"/>
    <n v="17651"/>
    <x v="0"/>
    <s v="Imports"/>
    <s v="no estimation"/>
  </r>
  <r>
    <x v="12"/>
    <x v="0"/>
    <x v="0"/>
    <n v="2184364"/>
    <s v="-"/>
    <n v="10560885"/>
    <x v="1"/>
    <s v="Imports"/>
    <s v="no estimation"/>
  </r>
  <r>
    <x v="12"/>
    <x v="0"/>
    <x v="0"/>
    <n v="3241107"/>
    <s v="-"/>
    <n v="4932756"/>
    <x v="2"/>
    <s v="Imports"/>
    <s v="no estimation"/>
  </r>
  <r>
    <x v="12"/>
    <x v="0"/>
    <x v="1"/>
    <n v="13672"/>
    <s v="-"/>
    <n v="134284"/>
    <x v="0"/>
    <s v="Imports"/>
    <s v="no estimation"/>
  </r>
  <r>
    <x v="12"/>
    <x v="0"/>
    <x v="1"/>
    <n v="9696913"/>
    <s v="-"/>
    <n v="43104709"/>
    <x v="1"/>
    <s v="Imports"/>
    <s v="no estimation"/>
  </r>
  <r>
    <x v="12"/>
    <x v="0"/>
    <x v="1"/>
    <n v="36581605"/>
    <s v="-"/>
    <n v="42987528"/>
    <x v="2"/>
    <s v="Imports"/>
    <s v="no estimation"/>
  </r>
  <r>
    <x v="12"/>
    <x v="0"/>
    <x v="2"/>
    <n v="4105"/>
    <s v="-"/>
    <n v="17828"/>
    <x v="0"/>
    <s v="Imports"/>
    <s v="no estimation"/>
  </r>
  <r>
    <x v="12"/>
    <x v="0"/>
    <x v="2"/>
    <n v="12598680"/>
    <s v="-"/>
    <n v="46669157"/>
    <x v="1"/>
    <s v="Imports"/>
    <s v="no estimation"/>
  </r>
  <r>
    <x v="12"/>
    <x v="0"/>
    <x v="2"/>
    <n v="30252593"/>
    <s v="-"/>
    <n v="39036823"/>
    <x v="2"/>
    <s v="Imports"/>
    <s v="no estimation"/>
  </r>
  <r>
    <x v="12"/>
    <x v="0"/>
    <x v="3"/>
    <n v="18763909"/>
    <s v="-"/>
    <n v="264410081"/>
    <x v="0"/>
    <s v="Imports"/>
    <s v="no estimation"/>
  </r>
  <r>
    <x v="12"/>
    <x v="0"/>
    <x v="3"/>
    <n v="117697080"/>
    <s v="-"/>
    <n v="463826151"/>
    <x v="1"/>
    <s v="Imports"/>
    <s v="no estimation"/>
  </r>
  <r>
    <x v="12"/>
    <x v="0"/>
    <x v="3"/>
    <n v="119713757"/>
    <s v="-"/>
    <n v="118689342"/>
    <x v="2"/>
    <s v="Imports"/>
    <s v="no estimation"/>
  </r>
  <r>
    <x v="12"/>
    <x v="0"/>
    <x v="4"/>
    <n v="25900206"/>
    <s v="-"/>
    <n v="109535589"/>
    <x v="0"/>
    <s v="Imports"/>
    <s v="no estimation"/>
  </r>
  <r>
    <x v="12"/>
    <x v="0"/>
    <x v="4"/>
    <n v="255275415"/>
    <s v="-"/>
    <n v="774271198"/>
    <x v="1"/>
    <s v="Imports"/>
    <s v="no estimation"/>
  </r>
  <r>
    <x v="12"/>
    <x v="0"/>
    <x v="4"/>
    <n v="303195137"/>
    <s v="-"/>
    <n v="206342395"/>
    <x v="2"/>
    <s v="Imports"/>
    <s v="no estimation"/>
  </r>
  <r>
    <x v="12"/>
    <x v="0"/>
    <x v="5"/>
    <n v="10400"/>
    <s v="-"/>
    <n v="67271"/>
    <x v="0"/>
    <s v="Imports"/>
    <s v="no estimation"/>
  </r>
  <r>
    <x v="12"/>
    <x v="0"/>
    <x v="5"/>
    <n v="1183612"/>
    <s v="-"/>
    <n v="8406454"/>
    <x v="1"/>
    <s v="Imports"/>
    <s v="no estimation"/>
  </r>
  <r>
    <x v="12"/>
    <x v="0"/>
    <x v="5"/>
    <n v="2305739"/>
    <s v="-"/>
    <n v="6808345"/>
    <x v="2"/>
    <s v="Imports"/>
    <s v="no estimation"/>
  </r>
  <r>
    <x v="12"/>
    <x v="0"/>
    <x v="6"/>
    <n v="10235"/>
    <s v="-"/>
    <n v="53575"/>
    <x v="0"/>
    <s v="Imports"/>
    <s v="no estimation"/>
  </r>
  <r>
    <x v="12"/>
    <x v="0"/>
    <x v="6"/>
    <n v="7331343"/>
    <s v="-"/>
    <n v="6075145"/>
    <x v="2"/>
    <s v="Imports"/>
    <s v="no estimation"/>
  </r>
  <r>
    <x v="12"/>
    <x v="0"/>
    <x v="6"/>
    <n v="10470308"/>
    <s v="-"/>
    <n v="40870427"/>
    <x v="1"/>
    <s v="Imports"/>
    <s v="no estimation"/>
  </r>
  <r>
    <x v="12"/>
    <x v="0"/>
    <x v="7"/>
    <n v="101968"/>
    <s v="-"/>
    <n v="573583"/>
    <x v="0"/>
    <s v="Imports"/>
    <s v="no estimation"/>
  </r>
  <r>
    <x v="12"/>
    <x v="0"/>
    <x v="7"/>
    <n v="17365823"/>
    <s v="-"/>
    <n v="59841887"/>
    <x v="1"/>
    <s v="Imports"/>
    <s v="no estimation"/>
  </r>
  <r>
    <x v="12"/>
    <x v="0"/>
    <x v="7"/>
    <n v="62391348"/>
    <s v="-"/>
    <n v="56760769"/>
    <x v="2"/>
    <s v="Imports"/>
    <s v="no estimation"/>
  </r>
  <r>
    <x v="12"/>
    <x v="0"/>
    <x v="8"/>
    <n v="28278250"/>
    <s v="-"/>
    <n v="102748417"/>
    <x v="0"/>
    <s v="Imports"/>
    <s v="no estimation"/>
  </r>
  <r>
    <x v="12"/>
    <x v="0"/>
    <x v="8"/>
    <n v="82214840"/>
    <s v="-"/>
    <n v="242121699"/>
    <x v="1"/>
    <s v="Imports"/>
    <s v="no estimation"/>
  </r>
  <r>
    <x v="12"/>
    <x v="0"/>
    <x v="8"/>
    <n v="203278957"/>
    <s v="-"/>
    <n v="113220674"/>
    <x v="2"/>
    <s v="Imports"/>
    <s v="no estimation"/>
  </r>
  <r>
    <x v="12"/>
    <x v="0"/>
    <x v="9"/>
    <n v="2985"/>
    <s v="-"/>
    <n v="51129"/>
    <x v="0"/>
    <s v="Imports"/>
    <s v="no estimation"/>
  </r>
  <r>
    <x v="12"/>
    <x v="0"/>
    <x v="9"/>
    <n v="20294803"/>
    <s v="-"/>
    <n v="77668826"/>
    <x v="1"/>
    <s v="Imports"/>
    <s v="no estimation"/>
  </r>
  <r>
    <x v="12"/>
    <x v="0"/>
    <x v="9"/>
    <n v="34654524"/>
    <s v="-"/>
    <n v="43414462"/>
    <x v="2"/>
    <s v="Imports"/>
    <s v="no estimation"/>
  </r>
  <r>
    <x v="12"/>
    <x v="0"/>
    <x v="10"/>
    <n v="74709646"/>
    <s v="-"/>
    <n v="485727770"/>
    <x v="0"/>
    <s v="Imports"/>
    <s v="no estimation"/>
  </r>
  <r>
    <x v="12"/>
    <x v="0"/>
    <x v="10"/>
    <n v="568181651"/>
    <s v="-"/>
    <n v="1875790801"/>
    <x v="1"/>
    <s v="Imports"/>
    <s v="no estimation"/>
  </r>
  <r>
    <x v="12"/>
    <x v="0"/>
    <x v="10"/>
    <n v="869965291"/>
    <s v="-"/>
    <n v="689310949"/>
    <x v="2"/>
    <s v="Imports"/>
    <s v="no estimation"/>
  </r>
  <r>
    <x v="13"/>
    <x v="0"/>
    <x v="0"/>
    <n v="2589"/>
    <s v="l"/>
    <n v="19308"/>
    <x v="0"/>
    <s v="Imports"/>
    <s v="quantity"/>
  </r>
  <r>
    <x v="13"/>
    <x v="0"/>
    <x v="0"/>
    <n v="2699357"/>
    <s v="l"/>
    <n v="13047352"/>
    <x v="1"/>
    <s v="Imports"/>
    <s v="quantity"/>
  </r>
  <r>
    <x v="13"/>
    <x v="0"/>
    <x v="0"/>
    <n v="2846454"/>
    <s v="l"/>
    <n v="4211752"/>
    <x v="2"/>
    <s v="Imports"/>
    <s v="quantity"/>
  </r>
  <r>
    <x v="13"/>
    <x v="0"/>
    <x v="1"/>
    <n v="8079"/>
    <s v="l"/>
    <n v="85730"/>
    <x v="0"/>
    <s v="Imports"/>
    <s v="quantity"/>
  </r>
  <r>
    <x v="13"/>
    <x v="0"/>
    <x v="1"/>
    <n v="8486186"/>
    <s v="l"/>
    <n v="38693114"/>
    <x v="1"/>
    <s v="Imports"/>
    <s v="quantity"/>
  </r>
  <r>
    <x v="13"/>
    <x v="0"/>
    <x v="1"/>
    <n v="33100332"/>
    <s v="l"/>
    <n v="39210941"/>
    <x v="2"/>
    <s v="Imports"/>
    <s v="quantity"/>
  </r>
  <r>
    <x v="13"/>
    <x v="0"/>
    <x v="2"/>
    <n v="4007"/>
    <s v="l"/>
    <n v="20738"/>
    <x v="0"/>
    <s v="Imports"/>
    <s v="quantity"/>
  </r>
  <r>
    <x v="13"/>
    <x v="0"/>
    <x v="2"/>
    <n v="12859835"/>
    <s v="l"/>
    <n v="48573921"/>
    <x v="1"/>
    <s v="Imports"/>
    <s v="quantity"/>
  </r>
  <r>
    <x v="13"/>
    <x v="0"/>
    <x v="2"/>
    <n v="52072350"/>
    <s v="l"/>
    <n v="55240469"/>
    <x v="2"/>
    <s v="Imports"/>
    <s v="quantity"/>
  </r>
  <r>
    <x v="13"/>
    <x v="0"/>
    <x v="3"/>
    <n v="19501612"/>
    <s v="l"/>
    <n v="253091359"/>
    <x v="0"/>
    <s v="Imports"/>
    <s v="quantity"/>
  </r>
  <r>
    <x v="13"/>
    <x v="0"/>
    <x v="3"/>
    <n v="109564770"/>
    <s v="l"/>
    <n v="132692336"/>
    <x v="2"/>
    <s v="Imports"/>
    <s v="quantity"/>
  </r>
  <r>
    <x v="13"/>
    <x v="0"/>
    <x v="3"/>
    <n v="129258063"/>
    <s v="l"/>
    <n v="514979171"/>
    <x v="1"/>
    <s v="Imports"/>
    <s v="quantity"/>
  </r>
  <r>
    <x v="13"/>
    <x v="0"/>
    <x v="4"/>
    <n v="24042328"/>
    <s v="l"/>
    <n v="102292789"/>
    <x v="0"/>
    <s v="Imports"/>
    <s v="quantity"/>
  </r>
  <r>
    <x v="13"/>
    <x v="0"/>
    <x v="4"/>
    <n v="256784642"/>
    <s v="l"/>
    <n v="842135874"/>
    <x v="1"/>
    <s v="Imports"/>
    <s v="quantity"/>
  </r>
  <r>
    <x v="13"/>
    <x v="0"/>
    <x v="4"/>
    <n v="294472038"/>
    <s v="l"/>
    <n v="276042794"/>
    <x v="2"/>
    <s v="Imports"/>
    <s v="quantity"/>
  </r>
  <r>
    <x v="13"/>
    <x v="0"/>
    <x v="5"/>
    <n v="480"/>
    <s v="l"/>
    <n v="5289"/>
    <x v="0"/>
    <s v="Imports"/>
    <s v="quantity"/>
  </r>
  <r>
    <x v="13"/>
    <x v="0"/>
    <x v="5"/>
    <n v="1285886"/>
    <s v="l"/>
    <n v="9835979"/>
    <x v="1"/>
    <s v="Imports"/>
    <s v="quantity"/>
  </r>
  <r>
    <x v="13"/>
    <x v="0"/>
    <x v="5"/>
    <n v="2847863"/>
    <s v="l"/>
    <n v="10213237"/>
    <x v="2"/>
    <s v="Imports"/>
    <s v="quantity"/>
  </r>
  <r>
    <x v="13"/>
    <x v="0"/>
    <x v="6"/>
    <n v="10134"/>
    <s v="l"/>
    <n v="49002"/>
    <x v="0"/>
    <s v="Imports"/>
    <s v="quantity"/>
  </r>
  <r>
    <x v="13"/>
    <x v="0"/>
    <x v="6"/>
    <n v="4669606"/>
    <s v="l"/>
    <n v="5241453"/>
    <x v="2"/>
    <s v="Imports"/>
    <s v="quantity"/>
  </r>
  <r>
    <x v="13"/>
    <x v="0"/>
    <x v="6"/>
    <n v="11096067"/>
    <s v="l"/>
    <n v="44295859"/>
    <x v="1"/>
    <s v="Imports"/>
    <s v="quantity"/>
  </r>
  <r>
    <x v="13"/>
    <x v="0"/>
    <x v="7"/>
    <n v="99716"/>
    <s v="l"/>
    <n v="618401"/>
    <x v="0"/>
    <s v="Imports"/>
    <s v="quantity"/>
  </r>
  <r>
    <x v="13"/>
    <x v="0"/>
    <x v="7"/>
    <n v="19544761"/>
    <s v="l"/>
    <n v="67872879"/>
    <x v="1"/>
    <s v="Imports"/>
    <s v="quantity"/>
  </r>
  <r>
    <x v="13"/>
    <x v="0"/>
    <x v="7"/>
    <n v="77373550"/>
    <s v="l"/>
    <n v="65046195"/>
    <x v="2"/>
    <s v="Imports"/>
    <s v="quantity"/>
  </r>
  <r>
    <x v="13"/>
    <x v="0"/>
    <x v="8"/>
    <n v="28720670"/>
    <s v="l"/>
    <n v="110797168"/>
    <x v="0"/>
    <s v="Imports"/>
    <s v="quantity"/>
  </r>
  <r>
    <x v="13"/>
    <x v="0"/>
    <x v="8"/>
    <n v="84703411"/>
    <s v="l"/>
    <n v="275138925"/>
    <x v="1"/>
    <s v="Imports"/>
    <s v="quantity"/>
  </r>
  <r>
    <x v="13"/>
    <x v="0"/>
    <x v="8"/>
    <n v="186815353"/>
    <s v="l"/>
    <n v="153217882"/>
    <x v="2"/>
    <s v="Imports"/>
    <s v="quantit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12">
  <location ref="A4:G19" firstHeaderRow="1" firstDataRow="2" firstDataCol="1" rowPageCount="2" colPageCount="1"/>
  <pivotFields count="9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2">
        <item x="0"/>
        <item t="default"/>
      </items>
    </pivotField>
    <pivotField axis="axisCol" showAll="0">
      <items count="17">
        <item h="1" x="4"/>
        <item h="1" x="3"/>
        <item h="1" m="1" x="11"/>
        <item h="1" x="8"/>
        <item x="7"/>
        <item x="9"/>
        <item x="1"/>
        <item x="2"/>
        <item x="0"/>
        <item h="1" m="1" x="13"/>
        <item h="1" m="1" x="14"/>
        <item h="1" m="1" x="15"/>
        <item h="1" m="1" x="12"/>
        <item x="5"/>
        <item h="1" x="6"/>
        <item h="1" x="10"/>
        <item t="default"/>
      </items>
    </pivotField>
    <pivotField dataField="1" showAll="0"/>
    <pivotField showAll="0"/>
    <pivotField showAll="0"/>
    <pivotField axis="axisPage" showAll="0">
      <items count="5">
        <item x="0"/>
        <item m="1" x="3"/>
        <item x="1"/>
        <item x="2"/>
        <item t="default"/>
      </items>
    </pivotField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1">
    <field x="2"/>
  </colFields>
  <colItems count="6">
    <i>
      <x v="4"/>
    </i>
    <i>
      <x v="5"/>
    </i>
    <i>
      <x v="6"/>
    </i>
    <i>
      <x v="7"/>
    </i>
    <i>
      <x v="8"/>
    </i>
    <i>
      <x v="13"/>
    </i>
  </colItems>
  <pageFields count="2">
    <pageField fld="1" hier="-1"/>
    <pageField fld="6" hier="-1"/>
  </pageFields>
  <dataFields count="1">
    <dataField name="Somme de Netweight (kg)" fld="3" baseField="0" baseItem="0" numFmtId="3"/>
  </dataFields>
  <chartFormats count="26">
    <chartFormat chart="0" format="0" series="1">
      <pivotArea type="data" outline="0" fieldPosition="0">
        <references count="1">
          <reference field="2" count="1" selected="0">
            <x v="8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10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8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9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11">
  <location ref="A4:G19" firstHeaderRow="1" firstDataRow="2" firstDataCol="1" rowPageCount="2" colPageCount="1"/>
  <pivotFields count="9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2">
        <item x="0"/>
        <item t="default"/>
      </items>
    </pivotField>
    <pivotField axis="axisCol" showAll="0">
      <items count="17">
        <item h="1" x="4"/>
        <item h="1" x="3"/>
        <item h="1" x="8"/>
        <item x="7"/>
        <item x="9"/>
        <item h="1" m="1" x="11"/>
        <item x="1"/>
        <item x="2"/>
        <item x="0"/>
        <item h="1" m="1" x="13"/>
        <item h="1" m="1" x="14"/>
        <item h="1" m="1" x="15"/>
        <item h="1" m="1" x="12"/>
        <item x="5"/>
        <item h="1" x="6"/>
        <item h="1" x="10"/>
        <item t="default"/>
      </items>
    </pivotField>
    <pivotField showAll="0"/>
    <pivotField showAll="0"/>
    <pivotField dataField="1" showAll="0"/>
    <pivotField axis="axisPage" showAll="0">
      <items count="5">
        <item x="0"/>
        <item m="1" x="3"/>
        <item x="1"/>
        <item x="2"/>
        <item t="default"/>
      </items>
    </pivotField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1">
    <field x="2"/>
  </colFields>
  <colItems count="6">
    <i>
      <x v="3"/>
    </i>
    <i>
      <x v="4"/>
    </i>
    <i>
      <x v="6"/>
    </i>
    <i>
      <x v="7"/>
    </i>
    <i>
      <x v="8"/>
    </i>
    <i>
      <x v="13"/>
    </i>
  </colItems>
  <pageFields count="2">
    <pageField fld="6" hier="-1"/>
    <pageField fld="1" hier="-1"/>
  </pageFields>
  <dataFields count="1">
    <dataField name="Somme de Value ($)" fld="5" baseField="0" baseItem="0" numFmtId="3"/>
  </dataFields>
  <chartFormats count="26">
    <chartFormat chart="0" format="0" series="1">
      <pivotArea type="data" outline="0" fieldPosition="0">
        <references count="1">
          <reference field="2" count="1" selected="0">
            <x v="8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10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8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9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8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8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8" format="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8" format="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8" format="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8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8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8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8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8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8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8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8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8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8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8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33">
  <location ref="A4:D20" firstHeaderRow="1" firstDataRow="3" firstDataCol="1" rowPageCount="1" colPageCount="1"/>
  <pivotFields count="9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2">
        <item x="0"/>
        <item t="default"/>
      </items>
    </pivotField>
    <pivotField axis="axisCol" showAll="0">
      <items count="17">
        <item h="1" x="4"/>
        <item h="1" x="3"/>
        <item h="1" m="1" x="11"/>
        <item h="1" x="8"/>
        <item x="7"/>
        <item h="1" x="9"/>
        <item h="1" x="1"/>
        <item h="1" x="2"/>
        <item h="1" x="0"/>
        <item h="1" m="1" x="13"/>
        <item h="1" m="1" x="14"/>
        <item h="1" m="1" x="15"/>
        <item h="1" m="1" x="12"/>
        <item h="1" x="5"/>
        <item h="1" x="6"/>
        <item h="1" x="10"/>
        <item t="default"/>
      </items>
    </pivotField>
    <pivotField dataField="1" showAll="0"/>
    <pivotField showAll="0"/>
    <pivotField showAll="0"/>
    <pivotField axis="axisCol" showAll="0">
      <items count="5">
        <item h="1" x="0"/>
        <item h="1" m="1" x="3"/>
        <item x="1"/>
        <item x="2"/>
        <item t="default"/>
      </items>
    </pivotField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2"/>
    <field x="6"/>
  </colFields>
  <colItems count="3">
    <i>
      <x v="4"/>
      <x v="2"/>
    </i>
    <i r="1">
      <x v="3"/>
    </i>
    <i t="default">
      <x v="4"/>
    </i>
  </colItems>
  <pageFields count="1">
    <pageField fld="1" hier="-1"/>
  </pageFields>
  <dataFields count="1">
    <dataField name="Somme de Netweight (kg)" fld="3" baseField="0" baseItem="0" numFmtId="3"/>
  </dataFields>
  <chartFormats count="39">
    <chartFormat chart="0" format="0" series="1">
      <pivotArea type="data" outline="0" fieldPosition="0">
        <references count="1">
          <reference field="2" count="1" selected="0">
            <x v="8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10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8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9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1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1" format="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1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1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1" format="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1" format="4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6" count="1" selected="0">
            <x v="3"/>
          </reference>
        </references>
      </pivotArea>
    </chartFormat>
    <chartFormat chart="11" format="4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5"/>
          </reference>
          <reference field="6" count="1" selected="0">
            <x v="0"/>
          </reference>
        </references>
      </pivotArea>
    </chartFormat>
    <chartFormat chart="11" format="4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5"/>
          </reference>
          <reference field="6" count="1" selected="0">
            <x v="2"/>
          </reference>
        </references>
      </pivotArea>
    </chartFormat>
    <chartFormat chart="11" format="4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5"/>
          </reference>
          <reference field="6" count="1" selected="0">
            <x v="3"/>
          </reference>
        </references>
      </pivotArea>
    </chartFormat>
    <chartFormat chart="11" format="4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6" count="1" selected="0">
            <x v="0"/>
          </reference>
        </references>
      </pivotArea>
    </chartFormat>
    <chartFormat chart="11" format="4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eau croisé dynamique10" cacheId="1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6">
  <location ref="A3:G19" firstHeaderRow="1" firstDataRow="2" firstDataCol="1" rowPageCount="1" colPageCount="1"/>
  <pivotFields count="9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Page" showAll="0">
      <items count="2">
        <item x="0"/>
        <item t="default"/>
      </items>
    </pivotField>
    <pivotField axis="axisCol" showAll="0">
      <items count="12">
        <item x="8"/>
        <item x="4"/>
        <item x="7"/>
        <item h="1" x="5"/>
        <item h="1" x="2"/>
        <item h="1" x="1"/>
        <item x="9"/>
        <item x="3"/>
        <item h="1" x="0"/>
        <item x="6"/>
        <item h="1" x="1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2"/>
  </colFields>
  <colItems count="6">
    <i>
      <x/>
    </i>
    <i>
      <x v="1"/>
    </i>
    <i>
      <x v="2"/>
    </i>
    <i>
      <x v="6"/>
    </i>
    <i>
      <x v="7"/>
    </i>
    <i>
      <x v="9"/>
    </i>
  </colItems>
  <pageFields count="1">
    <pageField fld="1" hier="-1"/>
  </pageFields>
  <dataFields count="1">
    <dataField name="Somme de Netweight (kg)" fld="3" baseField="0" baseItem="5"/>
  </dataFields>
  <formats count="1">
    <format dxfId="0">
      <pivotArea outline="0" collapsedLevelsAreSubtotals="1" fieldPosition="0"/>
    </format>
  </formats>
  <chartFormats count="6"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eau croisé dynamique8" cacheId="0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6">
  <location ref="A1:I17" firstHeaderRow="1" firstDataRow="2" firstDataCol="1"/>
  <pivotFields count="9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Col" showAll="0">
      <items count="9">
        <item x="1"/>
        <item x="3"/>
        <item x="4"/>
        <item x="6"/>
        <item x="5"/>
        <item x="0"/>
        <item x="2"/>
        <item x="7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colItems>
  <dataFields count="1">
    <dataField name="Somme de Netweight (kg)" fld="3" baseField="0" baseItem="0"/>
  </dataFields>
  <chartFormats count="16">
    <chartFormat chart="0" format="8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9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1" count="1" selected="0">
            <x v="6"/>
          </reference>
        </references>
      </pivotArea>
    </chartFormat>
    <chartFormat chart="0" format="12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13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1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27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fxtop.com/en/historical-exchange-rates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topLeftCell="A24" zoomScale="80" zoomScaleNormal="80" workbookViewId="0">
      <selection activeCell="A24" sqref="A24"/>
    </sheetView>
  </sheetViews>
  <sheetFormatPr baseColWidth="10" defaultRowHeight="12.75"/>
  <cols>
    <col min="1" max="1" width="33.85546875" style="128" bestFit="1" customWidth="1"/>
    <col min="2" max="2" width="14.42578125" style="128" customWidth="1"/>
    <col min="3" max="3" width="13" style="128" customWidth="1"/>
    <col min="4" max="16384" width="11.42578125" style="128"/>
  </cols>
  <sheetData>
    <row r="1" spans="1:3" ht="18.75">
      <c r="A1" s="7" t="s">
        <v>270</v>
      </c>
    </row>
    <row r="2" spans="1:3">
      <c r="A2" s="171" t="s">
        <v>271</v>
      </c>
    </row>
    <row r="4" spans="1:3">
      <c r="B4" s="159" t="s">
        <v>275</v>
      </c>
      <c r="C4" s="159" t="s">
        <v>276</v>
      </c>
    </row>
    <row r="5" spans="1:3">
      <c r="A5" s="157" t="s">
        <v>272</v>
      </c>
      <c r="B5" s="158">
        <v>0.51</v>
      </c>
      <c r="C5" s="158">
        <v>0.31</v>
      </c>
    </row>
    <row r="6" spans="1:3">
      <c r="A6" s="157" t="s">
        <v>273</v>
      </c>
      <c r="B6" s="158">
        <v>0.38</v>
      </c>
      <c r="C6" s="158">
        <v>0.6</v>
      </c>
    </row>
    <row r="7" spans="1:3">
      <c r="A7" s="157" t="s">
        <v>274</v>
      </c>
      <c r="B7" s="158">
        <v>0.11</v>
      </c>
      <c r="C7" s="158">
        <v>0.09</v>
      </c>
    </row>
    <row r="10" spans="1:3">
      <c r="A10" s="128" t="s">
        <v>280</v>
      </c>
    </row>
    <row r="28" spans="1:5">
      <c r="A28" s="169" t="s">
        <v>281</v>
      </c>
    </row>
    <row r="29" spans="1:5">
      <c r="A29" s="170" t="s">
        <v>291</v>
      </c>
    </row>
    <row r="30" spans="1:5">
      <c r="A30" s="170" t="s">
        <v>292</v>
      </c>
    </row>
    <row r="32" spans="1:5">
      <c r="B32" s="174" t="s">
        <v>289</v>
      </c>
      <c r="C32" s="174"/>
      <c r="D32" s="174" t="s">
        <v>290</v>
      </c>
      <c r="E32" s="174"/>
    </row>
    <row r="33" spans="1:5">
      <c r="B33" s="167">
        <v>2006</v>
      </c>
      <c r="C33" s="167" t="s">
        <v>288</v>
      </c>
      <c r="D33" s="167">
        <v>2006</v>
      </c>
      <c r="E33" s="167" t="s">
        <v>288</v>
      </c>
    </row>
    <row r="34" spans="1:5">
      <c r="A34" s="157" t="s">
        <v>282</v>
      </c>
      <c r="B34" s="168">
        <v>0.25</v>
      </c>
      <c r="C34" s="168">
        <v>0.33</v>
      </c>
      <c r="D34" s="168">
        <v>0.21</v>
      </c>
      <c r="E34" s="168">
        <v>0.31</v>
      </c>
    </row>
    <row r="35" spans="1:5">
      <c r="A35" s="157" t="s">
        <v>283</v>
      </c>
      <c r="B35" s="168">
        <v>0.38</v>
      </c>
      <c r="C35" s="168">
        <v>0.32</v>
      </c>
      <c r="D35" s="168">
        <v>0.22</v>
      </c>
      <c r="E35" s="168">
        <v>0.23</v>
      </c>
    </row>
    <row r="36" spans="1:5">
      <c r="A36" s="157" t="s">
        <v>284</v>
      </c>
      <c r="B36" s="168">
        <v>0.22</v>
      </c>
      <c r="C36" s="168">
        <v>0.2</v>
      </c>
      <c r="D36" s="168">
        <v>0.24</v>
      </c>
      <c r="E36" s="168">
        <v>0.21</v>
      </c>
    </row>
    <row r="37" spans="1:5">
      <c r="A37" s="157" t="s">
        <v>285</v>
      </c>
      <c r="B37" s="168">
        <v>0.11</v>
      </c>
      <c r="C37" s="168">
        <v>0.1</v>
      </c>
      <c r="D37" s="168">
        <v>0.27</v>
      </c>
      <c r="E37" s="168">
        <v>0.19</v>
      </c>
    </row>
    <row r="38" spans="1:5">
      <c r="A38" s="157" t="s">
        <v>286</v>
      </c>
      <c r="B38" s="168">
        <v>0.03</v>
      </c>
      <c r="C38" s="168">
        <v>0.03</v>
      </c>
      <c r="D38" s="168">
        <v>0.05</v>
      </c>
      <c r="E38" s="168">
        <v>0.05</v>
      </c>
    </row>
    <row r="39" spans="1:5">
      <c r="A39" s="157" t="s">
        <v>287</v>
      </c>
      <c r="B39" s="168">
        <v>0.01</v>
      </c>
      <c r="C39" s="168">
        <v>0.01</v>
      </c>
      <c r="D39" s="168">
        <v>0.02</v>
      </c>
      <c r="E39" s="168">
        <v>0.02</v>
      </c>
    </row>
    <row r="47" spans="1:5">
      <c r="A47" s="169" t="s">
        <v>281</v>
      </c>
    </row>
    <row r="48" spans="1:5">
      <c r="A48" s="170" t="s">
        <v>293</v>
      </c>
    </row>
    <row r="49" spans="1:5">
      <c r="A49" s="170" t="s">
        <v>292</v>
      </c>
    </row>
    <row r="50" spans="1:5">
      <c r="A50" s="170" t="s">
        <v>299</v>
      </c>
    </row>
    <row r="52" spans="1:5">
      <c r="B52" s="172">
        <v>2011</v>
      </c>
      <c r="C52" s="172">
        <v>2012</v>
      </c>
      <c r="D52" s="172">
        <v>2013</v>
      </c>
      <c r="E52" s="172">
        <v>2014</v>
      </c>
    </row>
    <row r="53" spans="1:5">
      <c r="A53" s="157" t="s">
        <v>294</v>
      </c>
      <c r="B53" s="157">
        <v>139.6</v>
      </c>
      <c r="C53" s="157">
        <v>139.6</v>
      </c>
      <c r="D53" s="157">
        <v>137.19999999999999</v>
      </c>
      <c r="E53" s="157">
        <v>136.9</v>
      </c>
    </row>
    <row r="54" spans="1:5" ht="3" customHeight="1">
      <c r="A54" s="157"/>
      <c r="B54" s="157"/>
      <c r="C54" s="157"/>
      <c r="D54" s="157"/>
      <c r="E54" s="157"/>
    </row>
    <row r="55" spans="1:5">
      <c r="A55" s="157" t="s">
        <v>295</v>
      </c>
      <c r="B55" s="157">
        <v>109.3</v>
      </c>
      <c r="C55" s="157">
        <v>107.3</v>
      </c>
      <c r="D55" s="157">
        <v>106.6</v>
      </c>
      <c r="E55" s="157">
        <v>106.9</v>
      </c>
    </row>
    <row r="56" spans="1:5">
      <c r="A56" s="157" t="s">
        <v>296</v>
      </c>
      <c r="B56" s="157">
        <v>20.6</v>
      </c>
      <c r="C56" s="157">
        <v>20.8</v>
      </c>
      <c r="D56" s="157">
        <v>21.1</v>
      </c>
      <c r="E56" s="157">
        <v>20.7</v>
      </c>
    </row>
    <row r="57" spans="1:5">
      <c r="A57" s="157" t="s">
        <v>297</v>
      </c>
      <c r="B57" s="157">
        <v>4.2</v>
      </c>
      <c r="C57" s="157">
        <v>4.2</v>
      </c>
      <c r="D57" s="157">
        <v>4</v>
      </c>
      <c r="E57" s="157">
        <v>3.9</v>
      </c>
    </row>
    <row r="58" spans="1:5">
      <c r="A58" s="157" t="s">
        <v>298</v>
      </c>
      <c r="B58" s="157">
        <v>5.5</v>
      </c>
      <c r="C58" s="157">
        <v>5.5</v>
      </c>
      <c r="D58" s="157">
        <v>5.5</v>
      </c>
      <c r="E58" s="157">
        <v>5.4</v>
      </c>
    </row>
  </sheetData>
  <mergeCells count="2">
    <mergeCell ref="B32:C32"/>
    <mergeCell ref="D32:E3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90" zoomScaleNormal="90" workbookViewId="0">
      <selection activeCell="D16" sqref="D16"/>
    </sheetView>
  </sheetViews>
  <sheetFormatPr baseColWidth="10" defaultRowHeight="15"/>
  <cols>
    <col min="1" max="1" width="24.42578125" customWidth="1"/>
    <col min="2" max="2" width="23.85546875" customWidth="1"/>
    <col min="3" max="5" width="11" customWidth="1"/>
    <col min="6" max="6" width="9.85546875" customWidth="1"/>
    <col min="7" max="7" width="12.5703125" customWidth="1"/>
    <col min="8" max="8" width="13.5703125" customWidth="1"/>
    <col min="9" max="9" width="9.85546875" customWidth="1"/>
    <col min="10" max="10" width="12.5703125" customWidth="1"/>
    <col min="11" max="11" width="11" customWidth="1"/>
    <col min="12" max="12" width="13.5703125" customWidth="1"/>
    <col min="13" max="13" width="19" bestFit="1" customWidth="1"/>
    <col min="14" max="14" width="24.42578125" bestFit="1" customWidth="1"/>
    <col min="15" max="15" width="19" bestFit="1" customWidth="1"/>
    <col min="16" max="16" width="24.42578125" bestFit="1" customWidth="1"/>
    <col min="17" max="17" width="19" bestFit="1" customWidth="1"/>
    <col min="18" max="18" width="24.42578125" bestFit="1" customWidth="1"/>
    <col min="19" max="19" width="19" bestFit="1" customWidth="1"/>
    <col min="20" max="20" width="24.42578125" bestFit="1" customWidth="1"/>
    <col min="21" max="21" width="19" bestFit="1" customWidth="1"/>
    <col min="22" max="22" width="29.42578125" bestFit="1" customWidth="1"/>
    <col min="23" max="23" width="24" bestFit="1" customWidth="1"/>
  </cols>
  <sheetData>
    <row r="1" spans="1:7">
      <c r="A1" s="1" t="s">
        <v>18</v>
      </c>
      <c r="B1" t="s">
        <v>22</v>
      </c>
    </row>
    <row r="2" spans="1:7">
      <c r="A2" s="1" t="s">
        <v>3</v>
      </c>
      <c r="B2" t="s">
        <v>22</v>
      </c>
    </row>
    <row r="4" spans="1:7">
      <c r="A4" s="1" t="s">
        <v>24</v>
      </c>
      <c r="B4" s="1" t="s">
        <v>23</v>
      </c>
    </row>
    <row r="5" spans="1:7">
      <c r="A5" s="1" t="s">
        <v>21</v>
      </c>
      <c r="B5" t="s">
        <v>13</v>
      </c>
      <c r="C5" t="s">
        <v>28</v>
      </c>
      <c r="D5" t="s">
        <v>98</v>
      </c>
      <c r="E5" t="s">
        <v>10</v>
      </c>
      <c r="F5" t="s">
        <v>7</v>
      </c>
      <c r="G5" t="s">
        <v>208</v>
      </c>
    </row>
    <row r="6" spans="1:7">
      <c r="A6" s="2">
        <v>2000</v>
      </c>
      <c r="B6" s="3">
        <v>13235500</v>
      </c>
      <c r="C6" s="3">
        <v>20573300</v>
      </c>
      <c r="D6" s="3">
        <v>12968700</v>
      </c>
      <c r="E6" s="3">
        <v>21197700</v>
      </c>
      <c r="F6" s="3">
        <v>4323200</v>
      </c>
      <c r="G6" s="3">
        <v>535600</v>
      </c>
    </row>
    <row r="7" spans="1:7">
      <c r="A7" s="2">
        <v>2001</v>
      </c>
      <c r="B7" s="3">
        <v>12134500</v>
      </c>
      <c r="C7" s="3">
        <v>25046100</v>
      </c>
      <c r="D7" s="3">
        <v>13804100</v>
      </c>
      <c r="E7" s="3">
        <v>33046200</v>
      </c>
      <c r="F7" s="3">
        <v>3968900</v>
      </c>
      <c r="G7" s="3">
        <v>592600</v>
      </c>
    </row>
    <row r="8" spans="1:7">
      <c r="A8" s="2">
        <v>2002</v>
      </c>
      <c r="B8" s="3">
        <v>14805100</v>
      </c>
      <c r="C8" s="3">
        <v>30344600</v>
      </c>
      <c r="D8" s="3">
        <v>21107300</v>
      </c>
      <c r="E8" s="3">
        <v>34336700</v>
      </c>
      <c r="F8" s="3">
        <v>3698200</v>
      </c>
      <c r="G8" s="3">
        <v>497300</v>
      </c>
    </row>
    <row r="9" spans="1:7">
      <c r="A9" s="2">
        <v>2003</v>
      </c>
      <c r="B9" s="3">
        <v>18642700</v>
      </c>
      <c r="C9" s="3">
        <v>45058000</v>
      </c>
      <c r="D9" s="3">
        <v>23204200</v>
      </c>
      <c r="E9" s="3">
        <v>45792600</v>
      </c>
      <c r="F9" s="3">
        <v>3509200</v>
      </c>
      <c r="G9" s="3">
        <v>218800</v>
      </c>
    </row>
    <row r="10" spans="1:7">
      <c r="A10" s="2">
        <v>2004</v>
      </c>
      <c r="B10" s="3">
        <v>24240400</v>
      </c>
      <c r="C10" s="3">
        <v>47949300</v>
      </c>
      <c r="D10" s="3">
        <v>31982500</v>
      </c>
      <c r="E10" s="3">
        <v>62804200</v>
      </c>
      <c r="F10" s="3">
        <v>5142300</v>
      </c>
      <c r="G10" s="3">
        <v>549300</v>
      </c>
    </row>
    <row r="11" spans="1:7">
      <c r="A11" s="2">
        <v>2005</v>
      </c>
      <c r="B11" s="3">
        <v>37399400</v>
      </c>
      <c r="C11" s="3">
        <v>44929400</v>
      </c>
      <c r="D11" s="3">
        <v>40398200</v>
      </c>
      <c r="E11" s="3">
        <v>57431600</v>
      </c>
      <c r="F11" s="3">
        <v>6294600</v>
      </c>
      <c r="G11" s="3">
        <v>1186700</v>
      </c>
    </row>
    <row r="12" spans="1:7">
      <c r="A12" s="2">
        <v>2006</v>
      </c>
      <c r="B12" s="3">
        <v>38389300</v>
      </c>
      <c r="C12" s="3">
        <v>46566600</v>
      </c>
      <c r="D12" s="3">
        <v>39810100</v>
      </c>
      <c r="E12" s="3">
        <v>45457500</v>
      </c>
      <c r="F12" s="3">
        <v>6250900</v>
      </c>
      <c r="G12" s="3">
        <v>687200</v>
      </c>
    </row>
    <row r="13" spans="1:7">
      <c r="A13" s="2">
        <v>2007</v>
      </c>
      <c r="B13" s="3">
        <v>57718000</v>
      </c>
      <c r="C13" s="3">
        <v>46318700</v>
      </c>
      <c r="D13" s="3">
        <v>45196700</v>
      </c>
      <c r="E13" s="3">
        <v>62728100</v>
      </c>
      <c r="F13" s="3">
        <v>6341000</v>
      </c>
      <c r="G13" s="3">
        <v>892800</v>
      </c>
    </row>
    <row r="14" spans="1:7">
      <c r="A14" s="2">
        <v>2008</v>
      </c>
      <c r="B14" s="3">
        <v>68015200</v>
      </c>
      <c r="C14" s="3">
        <v>43852300</v>
      </c>
      <c r="D14" s="3">
        <v>30061500</v>
      </c>
      <c r="E14" s="3">
        <v>54745300</v>
      </c>
      <c r="F14" s="3">
        <v>7589900</v>
      </c>
      <c r="G14" s="3">
        <v>832500</v>
      </c>
    </row>
    <row r="15" spans="1:7">
      <c r="A15" s="2">
        <v>2009</v>
      </c>
      <c r="B15" s="3">
        <v>71069600</v>
      </c>
      <c r="C15" s="3">
        <v>44718900</v>
      </c>
      <c r="D15" s="3">
        <v>37348400</v>
      </c>
      <c r="E15" s="3">
        <v>51515300</v>
      </c>
      <c r="F15" s="3">
        <v>5377800</v>
      </c>
      <c r="G15" s="3">
        <v>872600</v>
      </c>
    </row>
    <row r="16" spans="1:7">
      <c r="A16" s="2">
        <v>2010</v>
      </c>
      <c r="B16" s="3">
        <v>72985100</v>
      </c>
      <c r="C16" s="3">
        <v>46818600</v>
      </c>
      <c r="D16" s="3">
        <v>42337300</v>
      </c>
      <c r="E16" s="3">
        <v>55474700</v>
      </c>
      <c r="F16" s="3">
        <v>4359900</v>
      </c>
      <c r="G16" s="3">
        <v>1589100</v>
      </c>
    </row>
    <row r="17" spans="1:7">
      <c r="A17" s="2">
        <v>2011</v>
      </c>
      <c r="B17" s="3">
        <v>86659078</v>
      </c>
      <c r="C17" s="3">
        <v>56642748</v>
      </c>
      <c r="D17" s="3">
        <v>50403682</v>
      </c>
      <c r="E17" s="3">
        <v>49200047</v>
      </c>
      <c r="F17" s="3">
        <v>5321959</v>
      </c>
      <c r="G17" s="3">
        <v>3196282</v>
      </c>
    </row>
    <row r="18" spans="1:7">
      <c r="A18" s="2">
        <v>2012</v>
      </c>
      <c r="B18" s="3">
        <v>79859139</v>
      </c>
      <c r="C18" s="3">
        <v>54952312</v>
      </c>
      <c r="D18" s="3">
        <v>46292190</v>
      </c>
      <c r="E18" s="3">
        <v>42855378</v>
      </c>
      <c r="F18" s="3">
        <v>5428503</v>
      </c>
      <c r="G18" s="3">
        <v>3499751</v>
      </c>
    </row>
    <row r="19" spans="1:7">
      <c r="A19" s="2">
        <v>2013</v>
      </c>
      <c r="B19" s="3">
        <v>97018027</v>
      </c>
      <c r="C19" s="3"/>
      <c r="D19" s="3">
        <v>41594597</v>
      </c>
      <c r="E19" s="3">
        <v>64936192</v>
      </c>
      <c r="F19" s="3">
        <v>5548400</v>
      </c>
      <c r="G19" s="3">
        <v>4134229</v>
      </c>
    </row>
    <row r="46" spans="1:2">
      <c r="A46" t="s">
        <v>12</v>
      </c>
      <c r="B46" s="141">
        <v>584370758</v>
      </c>
    </row>
    <row r="47" spans="1:2">
      <c r="A47" t="s">
        <v>14</v>
      </c>
      <c r="B47" s="141">
        <v>313772047</v>
      </c>
    </row>
    <row r="48" spans="1:2">
      <c r="A48" t="s">
        <v>30</v>
      </c>
      <c r="B48" s="141">
        <v>256174746</v>
      </c>
    </row>
    <row r="49" spans="1:2">
      <c r="A49" t="s">
        <v>13</v>
      </c>
      <c r="B49" s="141">
        <v>79859139</v>
      </c>
    </row>
    <row r="50" spans="1:2">
      <c r="A50" t="s">
        <v>28</v>
      </c>
      <c r="B50" s="141">
        <v>54952312</v>
      </c>
    </row>
    <row r="51" spans="1:2">
      <c r="A51" t="s">
        <v>98</v>
      </c>
      <c r="B51" s="141">
        <v>46292190</v>
      </c>
    </row>
    <row r="52" spans="1:2">
      <c r="A52" t="s">
        <v>10</v>
      </c>
      <c r="B52" s="141">
        <v>42855378</v>
      </c>
    </row>
    <row r="53" spans="1:2">
      <c r="A53" t="s">
        <v>100</v>
      </c>
      <c r="B53" s="142">
        <f>B54-SUM(B46:B52)</f>
        <v>134580018</v>
      </c>
    </row>
    <row r="54" spans="1:2">
      <c r="A54" t="s">
        <v>16</v>
      </c>
      <c r="B54" s="141">
        <v>1512856588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2" zoomScale="90" zoomScaleNormal="90" workbookViewId="0">
      <selection activeCell="L27" sqref="L27"/>
    </sheetView>
  </sheetViews>
  <sheetFormatPr baseColWidth="10" defaultRowHeight="15"/>
  <cols>
    <col min="1" max="1" width="21" customWidth="1"/>
    <col min="2" max="2" width="23.85546875" customWidth="1"/>
    <col min="3" max="3" width="12" bestFit="1" customWidth="1"/>
    <col min="4" max="4" width="11" customWidth="1"/>
    <col min="5" max="5" width="12" bestFit="1" customWidth="1"/>
    <col min="6" max="6" width="11" customWidth="1"/>
    <col min="7" max="7" width="12.5703125" customWidth="1"/>
    <col min="8" max="8" width="13.5703125" bestFit="1" customWidth="1"/>
    <col min="9" max="9" width="11" bestFit="1" customWidth="1"/>
    <col min="10" max="10" width="12.5703125" bestFit="1" customWidth="1"/>
    <col min="11" max="11" width="11" bestFit="1" customWidth="1"/>
    <col min="12" max="12" width="13.5703125" bestFit="1" customWidth="1"/>
    <col min="13" max="13" width="19" bestFit="1" customWidth="1"/>
    <col min="14" max="14" width="24.42578125" bestFit="1" customWidth="1"/>
    <col min="15" max="15" width="19" bestFit="1" customWidth="1"/>
    <col min="16" max="16" width="24.42578125" bestFit="1" customWidth="1"/>
    <col min="17" max="17" width="19" bestFit="1" customWidth="1"/>
    <col min="18" max="18" width="24.42578125" bestFit="1" customWidth="1"/>
    <col min="19" max="19" width="19" bestFit="1" customWidth="1"/>
    <col min="20" max="20" width="24.42578125" bestFit="1" customWidth="1"/>
    <col min="21" max="21" width="19" bestFit="1" customWidth="1"/>
    <col min="22" max="22" width="29.42578125" bestFit="1" customWidth="1"/>
    <col min="23" max="23" width="24" bestFit="1" customWidth="1"/>
  </cols>
  <sheetData>
    <row r="1" spans="1:7">
      <c r="A1" s="1" t="s">
        <v>3</v>
      </c>
      <c r="B1" t="s">
        <v>22</v>
      </c>
    </row>
    <row r="2" spans="1:7">
      <c r="A2" s="1" t="s">
        <v>18</v>
      </c>
      <c r="B2" t="s">
        <v>22</v>
      </c>
    </row>
    <row r="4" spans="1:7">
      <c r="A4" s="1" t="s">
        <v>25</v>
      </c>
      <c r="B4" s="1" t="s">
        <v>23</v>
      </c>
    </row>
    <row r="5" spans="1:7">
      <c r="A5" s="1" t="s">
        <v>21</v>
      </c>
      <c r="B5" t="s">
        <v>13</v>
      </c>
      <c r="C5" t="s">
        <v>28</v>
      </c>
      <c r="D5" t="s">
        <v>98</v>
      </c>
      <c r="E5" t="s">
        <v>10</v>
      </c>
      <c r="F5" t="s">
        <v>7</v>
      </c>
      <c r="G5" t="s">
        <v>208</v>
      </c>
    </row>
    <row r="6" spans="1:7">
      <c r="A6" s="2">
        <v>2000</v>
      </c>
      <c r="B6" s="3">
        <v>27314000</v>
      </c>
      <c r="C6" s="3">
        <v>60418000</v>
      </c>
      <c r="D6" s="3">
        <v>34318000</v>
      </c>
      <c r="E6" s="3">
        <v>42245000</v>
      </c>
      <c r="F6" s="3">
        <v>8035000</v>
      </c>
      <c r="G6" s="3">
        <v>1870000</v>
      </c>
    </row>
    <row r="7" spans="1:7">
      <c r="A7" s="2">
        <v>2001</v>
      </c>
      <c r="B7" s="3">
        <v>24890000</v>
      </c>
      <c r="C7" s="3">
        <v>61510000</v>
      </c>
      <c r="D7" s="3">
        <v>35710000</v>
      </c>
      <c r="E7" s="3">
        <v>47929000</v>
      </c>
      <c r="F7" s="3">
        <v>6649000</v>
      </c>
      <c r="G7" s="3">
        <v>2163000</v>
      </c>
    </row>
    <row r="8" spans="1:7">
      <c r="A8" s="2">
        <v>2002</v>
      </c>
      <c r="B8" s="3">
        <v>29958000</v>
      </c>
      <c r="C8" s="3">
        <v>61787000</v>
      </c>
      <c r="D8" s="3">
        <v>52588000</v>
      </c>
      <c r="E8" s="3">
        <v>43131000</v>
      </c>
      <c r="F8" s="3">
        <v>6059000</v>
      </c>
      <c r="G8" s="3">
        <v>1967000</v>
      </c>
    </row>
    <row r="9" spans="1:7">
      <c r="A9" s="2">
        <v>2003</v>
      </c>
      <c r="B9" s="3">
        <v>40700000</v>
      </c>
      <c r="C9" s="3">
        <v>84169000</v>
      </c>
      <c r="D9" s="3">
        <v>52384000</v>
      </c>
      <c r="E9" s="3">
        <v>54078000</v>
      </c>
      <c r="F9" s="3">
        <v>5390000</v>
      </c>
      <c r="G9" s="3">
        <v>1587000</v>
      </c>
    </row>
    <row r="10" spans="1:7">
      <c r="A10" s="2">
        <v>2004</v>
      </c>
      <c r="B10" s="3">
        <v>55747000</v>
      </c>
      <c r="C10" s="3">
        <v>77178000</v>
      </c>
      <c r="D10" s="3">
        <v>70794000</v>
      </c>
      <c r="E10" s="3">
        <v>81736000</v>
      </c>
      <c r="F10" s="3">
        <v>8115000</v>
      </c>
      <c r="G10" s="3">
        <v>3460000</v>
      </c>
    </row>
    <row r="11" spans="1:7">
      <c r="A11" s="2">
        <v>2005</v>
      </c>
      <c r="B11" s="3">
        <v>72867000</v>
      </c>
      <c r="C11" s="3">
        <v>75009000</v>
      </c>
      <c r="D11" s="3">
        <v>85573000</v>
      </c>
      <c r="E11" s="3">
        <v>93257000</v>
      </c>
      <c r="F11" s="3">
        <v>9559000</v>
      </c>
      <c r="G11" s="3">
        <v>7505000</v>
      </c>
    </row>
    <row r="12" spans="1:7">
      <c r="A12" s="2">
        <v>2006</v>
      </c>
      <c r="B12" s="3">
        <v>70755000</v>
      </c>
      <c r="C12" s="3">
        <v>83272000</v>
      </c>
      <c r="D12" s="3">
        <v>77799000</v>
      </c>
      <c r="E12" s="3">
        <v>72618000</v>
      </c>
      <c r="F12" s="3">
        <v>11282000</v>
      </c>
      <c r="G12" s="3">
        <v>3873000</v>
      </c>
    </row>
    <row r="13" spans="1:7">
      <c r="A13" s="2">
        <v>2007</v>
      </c>
      <c r="B13" s="3">
        <v>91799000</v>
      </c>
      <c r="C13" s="3">
        <v>84460000</v>
      </c>
      <c r="D13" s="3">
        <v>81008000</v>
      </c>
      <c r="E13" s="3">
        <v>91542000</v>
      </c>
      <c r="F13" s="3">
        <v>12708000</v>
      </c>
      <c r="G13" s="3">
        <v>5835000</v>
      </c>
    </row>
    <row r="14" spans="1:7">
      <c r="A14" s="2">
        <v>2008</v>
      </c>
      <c r="B14" s="3">
        <v>103447000</v>
      </c>
      <c r="C14" s="3">
        <v>82242000</v>
      </c>
      <c r="D14" s="3">
        <v>70362000</v>
      </c>
      <c r="E14" s="3">
        <v>83215000</v>
      </c>
      <c r="F14" s="3">
        <v>16706000</v>
      </c>
      <c r="G14" s="3">
        <v>6039000</v>
      </c>
    </row>
    <row r="15" spans="1:7">
      <c r="A15" s="2">
        <v>2009</v>
      </c>
      <c r="B15" s="3">
        <v>100185000</v>
      </c>
      <c r="C15" s="3">
        <v>78877000</v>
      </c>
      <c r="D15" s="3">
        <v>69757000</v>
      </c>
      <c r="E15" s="3">
        <v>81380000</v>
      </c>
      <c r="F15" s="3">
        <v>14112000</v>
      </c>
      <c r="G15" s="3">
        <v>4943000</v>
      </c>
    </row>
    <row r="16" spans="1:7">
      <c r="A16" s="2">
        <v>2010</v>
      </c>
      <c r="B16" s="3">
        <v>108629291</v>
      </c>
      <c r="C16" s="3">
        <v>95401883</v>
      </c>
      <c r="D16" s="3">
        <v>72072414</v>
      </c>
      <c r="E16" s="3">
        <v>85865537</v>
      </c>
      <c r="F16" s="3">
        <v>11369954</v>
      </c>
      <c r="G16" s="3">
        <v>7306606</v>
      </c>
    </row>
    <row r="17" spans="1:7">
      <c r="A17" s="2">
        <v>2011</v>
      </c>
      <c r="B17" s="3">
        <v>130857365</v>
      </c>
      <c r="C17" s="3">
        <v>120500026</v>
      </c>
      <c r="D17" s="3">
        <v>90338155</v>
      </c>
      <c r="E17" s="3">
        <v>93703441</v>
      </c>
      <c r="F17" s="3">
        <v>15796303</v>
      </c>
      <c r="G17" s="3">
        <v>14081622</v>
      </c>
    </row>
    <row r="18" spans="1:7">
      <c r="A18" s="2">
        <v>2012</v>
      </c>
      <c r="B18" s="3">
        <v>117176239</v>
      </c>
      <c r="C18" s="3">
        <v>121134417</v>
      </c>
      <c r="D18" s="3">
        <v>86226521</v>
      </c>
      <c r="E18" s="3">
        <v>85723808</v>
      </c>
      <c r="F18" s="3">
        <v>15511292</v>
      </c>
      <c r="G18" s="3">
        <v>15282070</v>
      </c>
    </row>
    <row r="19" spans="1:7">
      <c r="A19" s="2">
        <v>2013</v>
      </c>
      <c r="B19" s="3">
        <v>133537475</v>
      </c>
      <c r="C19" s="3"/>
      <c r="D19" s="3">
        <v>77989785</v>
      </c>
      <c r="E19" s="3">
        <v>103835128</v>
      </c>
      <c r="F19" s="3">
        <v>17278412</v>
      </c>
      <c r="G19" s="3">
        <v>20054505</v>
      </c>
    </row>
    <row r="46" spans="1:2">
      <c r="A46" t="s">
        <v>12</v>
      </c>
      <c r="B46" s="141">
        <v>1090149182</v>
      </c>
    </row>
    <row r="47" spans="1:2">
      <c r="A47" t="s">
        <v>30</v>
      </c>
      <c r="B47" s="141">
        <v>846925574</v>
      </c>
    </row>
    <row r="48" spans="1:2">
      <c r="A48" t="s">
        <v>14</v>
      </c>
      <c r="B48" s="141">
        <v>458090790</v>
      </c>
    </row>
    <row r="49" spans="1:2">
      <c r="A49" t="s">
        <v>13</v>
      </c>
      <c r="B49" s="141">
        <v>117176239</v>
      </c>
    </row>
    <row r="50" spans="1:2">
      <c r="A50" t="s">
        <v>28</v>
      </c>
      <c r="B50" s="141">
        <v>121134417</v>
      </c>
    </row>
    <row r="51" spans="1:2">
      <c r="A51" t="s">
        <v>98</v>
      </c>
      <c r="B51" s="141">
        <v>86226521</v>
      </c>
    </row>
    <row r="52" spans="1:2">
      <c r="A52" t="s">
        <v>10</v>
      </c>
      <c r="B52" s="141">
        <v>85723808</v>
      </c>
    </row>
    <row r="53" spans="1:2">
      <c r="A53" t="s">
        <v>100</v>
      </c>
      <c r="B53" s="141">
        <f>B54-SUM(B46:B52)</f>
        <v>245402989</v>
      </c>
    </row>
    <row r="54" spans="1:2">
      <c r="A54" t="s">
        <v>16</v>
      </c>
      <c r="B54" s="141">
        <v>3050829520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topLeftCell="A22" zoomScale="90" zoomScaleNormal="90" workbookViewId="0">
      <selection activeCell="G54" sqref="G54"/>
    </sheetView>
  </sheetViews>
  <sheetFormatPr baseColWidth="10" defaultRowHeight="15"/>
  <cols>
    <col min="1" max="1" width="24.42578125" customWidth="1"/>
    <col min="2" max="2" width="36" customWidth="1"/>
    <col min="3" max="3" width="33.28515625" customWidth="1"/>
    <col min="4" max="5" width="16.7109375" customWidth="1"/>
    <col min="6" max="6" width="28" customWidth="1"/>
    <col min="7" max="7" width="36" customWidth="1"/>
    <col min="8" max="8" width="33.28515625" customWidth="1"/>
    <col min="9" max="9" width="13.5703125" customWidth="1"/>
    <col min="10" max="10" width="12.5703125" customWidth="1"/>
    <col min="11" max="11" width="11" customWidth="1"/>
    <col min="12" max="12" width="13.5703125" customWidth="1"/>
    <col min="13" max="13" width="19" bestFit="1" customWidth="1"/>
    <col min="14" max="14" width="24.42578125" bestFit="1" customWidth="1"/>
    <col min="15" max="15" width="19" bestFit="1" customWidth="1"/>
    <col min="16" max="16" width="24.42578125" bestFit="1" customWidth="1"/>
    <col min="17" max="17" width="19" bestFit="1" customWidth="1"/>
    <col min="18" max="18" width="24.42578125" bestFit="1" customWidth="1"/>
    <col min="19" max="19" width="19" bestFit="1" customWidth="1"/>
    <col min="20" max="20" width="24.42578125" bestFit="1" customWidth="1"/>
    <col min="21" max="21" width="19" bestFit="1" customWidth="1"/>
    <col min="22" max="22" width="29.42578125" bestFit="1" customWidth="1"/>
    <col min="23" max="23" width="24" bestFit="1" customWidth="1"/>
  </cols>
  <sheetData>
    <row r="2" spans="1:4">
      <c r="A2" s="1" t="s">
        <v>18</v>
      </c>
      <c r="B2" t="s">
        <v>22</v>
      </c>
    </row>
    <row r="4" spans="1:4">
      <c r="A4" s="1" t="s">
        <v>24</v>
      </c>
      <c r="B4" s="1" t="s">
        <v>23</v>
      </c>
    </row>
    <row r="5" spans="1:4">
      <c r="B5" t="s">
        <v>13</v>
      </c>
      <c r="D5" t="s">
        <v>229</v>
      </c>
    </row>
    <row r="6" spans="1:4">
      <c r="A6" s="1" t="s">
        <v>21</v>
      </c>
      <c r="B6" t="s">
        <v>227</v>
      </c>
      <c r="C6" t="s">
        <v>228</v>
      </c>
    </row>
    <row r="7" spans="1:4">
      <c r="A7" s="2">
        <v>2000</v>
      </c>
      <c r="B7" s="3">
        <v>8757900</v>
      </c>
      <c r="C7" s="3">
        <v>4424500</v>
      </c>
      <c r="D7" s="3">
        <v>13182400</v>
      </c>
    </row>
    <row r="8" spans="1:4">
      <c r="A8" s="2">
        <v>2001</v>
      </c>
      <c r="B8" s="3">
        <v>7510600</v>
      </c>
      <c r="C8" s="3">
        <v>4559600</v>
      </c>
      <c r="D8" s="3">
        <v>12070200</v>
      </c>
    </row>
    <row r="9" spans="1:4">
      <c r="A9" s="2">
        <v>2002</v>
      </c>
      <c r="B9" s="3">
        <v>9228400</v>
      </c>
      <c r="C9" s="3">
        <v>5494500</v>
      </c>
      <c r="D9" s="3">
        <v>14722900</v>
      </c>
    </row>
    <row r="10" spans="1:4">
      <c r="A10" s="2">
        <v>2003</v>
      </c>
      <c r="B10" s="3">
        <v>11062400</v>
      </c>
      <c r="C10" s="3">
        <v>7502800</v>
      </c>
      <c r="D10" s="3">
        <v>18565200</v>
      </c>
    </row>
    <row r="11" spans="1:4">
      <c r="A11" s="2">
        <v>2004</v>
      </c>
      <c r="B11" s="3">
        <v>13390600</v>
      </c>
      <c r="C11" s="3">
        <v>10754700</v>
      </c>
      <c r="D11" s="3">
        <v>24145300</v>
      </c>
    </row>
    <row r="12" spans="1:4">
      <c r="A12" s="2">
        <v>2005</v>
      </c>
      <c r="B12" s="3">
        <v>17920700</v>
      </c>
      <c r="C12" s="3">
        <v>19386500</v>
      </c>
      <c r="D12" s="3">
        <v>37307200</v>
      </c>
    </row>
    <row r="13" spans="1:4">
      <c r="A13" s="2">
        <v>2006</v>
      </c>
      <c r="B13" s="3">
        <v>15658100</v>
      </c>
      <c r="C13" s="3">
        <v>22515300</v>
      </c>
      <c r="D13" s="3">
        <v>38173400</v>
      </c>
    </row>
    <row r="14" spans="1:4">
      <c r="A14" s="2">
        <v>2007</v>
      </c>
      <c r="B14" s="3">
        <v>16421500</v>
      </c>
      <c r="C14" s="3">
        <v>41224300</v>
      </c>
      <c r="D14" s="3">
        <v>57645800</v>
      </c>
    </row>
    <row r="15" spans="1:4">
      <c r="A15" s="2">
        <v>2008</v>
      </c>
      <c r="B15" s="3">
        <v>16362500</v>
      </c>
      <c r="C15" s="3">
        <v>51568200</v>
      </c>
      <c r="D15" s="3">
        <v>67930700</v>
      </c>
    </row>
    <row r="16" spans="1:4">
      <c r="A16" s="2">
        <v>2009</v>
      </c>
      <c r="B16" s="3">
        <v>17265100</v>
      </c>
      <c r="C16" s="3">
        <v>53723300</v>
      </c>
      <c r="D16" s="3">
        <v>70988400</v>
      </c>
    </row>
    <row r="17" spans="1:4">
      <c r="A17" s="2">
        <v>2010</v>
      </c>
      <c r="B17" s="3">
        <v>18592800</v>
      </c>
      <c r="C17" s="3">
        <v>54305500</v>
      </c>
      <c r="D17" s="3">
        <v>72898300</v>
      </c>
    </row>
    <row r="18" spans="1:4">
      <c r="A18" s="2">
        <v>2011</v>
      </c>
      <c r="B18" s="3">
        <v>16651852</v>
      </c>
      <c r="C18" s="3">
        <v>69909209</v>
      </c>
      <c r="D18" s="3">
        <v>86561061</v>
      </c>
    </row>
    <row r="19" spans="1:4">
      <c r="A19" s="2">
        <v>2012</v>
      </c>
      <c r="B19" s="3">
        <v>17365823</v>
      </c>
      <c r="C19" s="3">
        <v>62391348</v>
      </c>
      <c r="D19" s="3">
        <v>79757171</v>
      </c>
    </row>
    <row r="20" spans="1:4">
      <c r="A20" s="2">
        <v>2013</v>
      </c>
      <c r="B20" s="3">
        <v>19544761</v>
      </c>
      <c r="C20" s="3">
        <v>77373550</v>
      </c>
      <c r="D20" s="3">
        <v>96918311</v>
      </c>
    </row>
  </sheetData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90" zoomScaleNormal="90" workbookViewId="0">
      <selection activeCell="I22" sqref="I22"/>
    </sheetView>
  </sheetViews>
  <sheetFormatPr baseColWidth="10" defaultRowHeight="15"/>
  <cols>
    <col min="1" max="1" width="24.42578125" customWidth="1"/>
    <col min="2" max="2" width="23.85546875" customWidth="1"/>
    <col min="3" max="6" width="13.85546875" customWidth="1"/>
    <col min="7" max="10" width="18" bestFit="1" customWidth="1"/>
    <col min="11" max="11" width="18" customWidth="1"/>
    <col min="12" max="12" width="19" bestFit="1" customWidth="1"/>
    <col min="13" max="13" width="25" bestFit="1" customWidth="1"/>
    <col min="14" max="14" width="19" bestFit="1" customWidth="1"/>
    <col min="15" max="15" width="25" bestFit="1" customWidth="1"/>
    <col min="16" max="16" width="19" bestFit="1" customWidth="1"/>
    <col min="17" max="17" width="25" bestFit="1" customWidth="1"/>
    <col min="18" max="18" width="19" bestFit="1" customWidth="1"/>
    <col min="19" max="19" width="25" bestFit="1" customWidth="1"/>
    <col min="20" max="20" width="19" bestFit="1" customWidth="1"/>
    <col min="21" max="21" width="25" bestFit="1" customWidth="1"/>
    <col min="22" max="22" width="24.42578125" bestFit="1" customWidth="1"/>
    <col min="23" max="23" width="19" bestFit="1" customWidth="1"/>
  </cols>
  <sheetData>
    <row r="1" spans="1:7">
      <c r="A1" s="1" t="s">
        <v>19</v>
      </c>
      <c r="B1" t="s">
        <v>22</v>
      </c>
    </row>
    <row r="3" spans="1:7">
      <c r="A3" s="1" t="s">
        <v>24</v>
      </c>
      <c r="B3" s="1" t="s">
        <v>23</v>
      </c>
    </row>
    <row r="4" spans="1:7">
      <c r="A4" s="1" t="s">
        <v>21</v>
      </c>
      <c r="B4" t="s">
        <v>59</v>
      </c>
      <c r="C4" t="s">
        <v>6</v>
      </c>
      <c r="D4" t="s">
        <v>122</v>
      </c>
      <c r="E4" t="s">
        <v>28</v>
      </c>
      <c r="F4" t="s">
        <v>30</v>
      </c>
      <c r="G4" t="s">
        <v>225</v>
      </c>
    </row>
    <row r="5" spans="1:7">
      <c r="A5" s="2">
        <v>2000</v>
      </c>
      <c r="B5" s="142">
        <v>56489729</v>
      </c>
      <c r="C5" s="142">
        <v>11470062</v>
      </c>
      <c r="D5" s="142">
        <v>4818637</v>
      </c>
      <c r="E5" s="142">
        <v>2613981</v>
      </c>
      <c r="F5" s="142">
        <v>4587065</v>
      </c>
      <c r="G5" s="142">
        <v>3533638</v>
      </c>
    </row>
    <row r="6" spans="1:7">
      <c r="A6" s="2">
        <v>2001</v>
      </c>
      <c r="B6" s="142">
        <v>65648662</v>
      </c>
      <c r="C6" s="142">
        <v>11618731</v>
      </c>
      <c r="D6" s="142">
        <v>3986700</v>
      </c>
      <c r="E6" s="142">
        <v>2829487</v>
      </c>
      <c r="F6" s="142">
        <v>5328724</v>
      </c>
      <c r="G6" s="142">
        <v>148711</v>
      </c>
    </row>
    <row r="7" spans="1:7">
      <c r="A7" s="2">
        <v>2002</v>
      </c>
      <c r="B7" s="142">
        <v>89040935</v>
      </c>
      <c r="C7" s="142">
        <v>15897261</v>
      </c>
      <c r="D7" s="142">
        <v>4346734</v>
      </c>
      <c r="E7" s="142">
        <v>4710165</v>
      </c>
      <c r="F7" s="142">
        <v>5434985</v>
      </c>
      <c r="G7" s="142">
        <v>276786</v>
      </c>
    </row>
    <row r="8" spans="1:7">
      <c r="A8" s="2">
        <v>2003</v>
      </c>
      <c r="B8" s="142">
        <v>94034439</v>
      </c>
      <c r="C8" s="142">
        <v>18680729</v>
      </c>
      <c r="D8" s="142">
        <v>10864309</v>
      </c>
      <c r="E8" s="142">
        <v>5465389</v>
      </c>
      <c r="F8" s="142">
        <v>6147584</v>
      </c>
      <c r="G8" s="142">
        <v>343696</v>
      </c>
    </row>
    <row r="9" spans="1:7">
      <c r="A9" s="2">
        <v>2004</v>
      </c>
      <c r="B9" s="142">
        <v>96711262</v>
      </c>
      <c r="C9" s="142">
        <v>29884973</v>
      </c>
      <c r="D9" s="142">
        <v>16593886</v>
      </c>
      <c r="E9" s="142">
        <v>7006303</v>
      </c>
      <c r="F9" s="142">
        <v>5234929</v>
      </c>
      <c r="G9" s="142">
        <v>585143</v>
      </c>
    </row>
    <row r="10" spans="1:7">
      <c r="A10" s="2">
        <v>2005</v>
      </c>
      <c r="B10" s="142">
        <v>137004679</v>
      </c>
      <c r="C10" s="142">
        <v>44066899</v>
      </c>
      <c r="D10" s="142">
        <v>21132771</v>
      </c>
      <c r="E10" s="142">
        <v>9840391</v>
      </c>
      <c r="F10" s="142">
        <v>5367155</v>
      </c>
      <c r="G10" s="142">
        <v>849967</v>
      </c>
    </row>
    <row r="11" spans="1:7">
      <c r="A11" s="2">
        <v>2006</v>
      </c>
      <c r="B11" s="142">
        <v>85703057</v>
      </c>
      <c r="C11" s="142">
        <v>38014702</v>
      </c>
      <c r="D11" s="142">
        <v>22878535</v>
      </c>
      <c r="E11" s="142">
        <v>11283436</v>
      </c>
      <c r="F11" s="142">
        <v>12886077</v>
      </c>
      <c r="G11" s="142">
        <v>1688592</v>
      </c>
    </row>
    <row r="12" spans="1:7">
      <c r="A12" s="2">
        <v>2007</v>
      </c>
      <c r="B12" s="142">
        <v>103256600</v>
      </c>
      <c r="C12" s="142">
        <v>54840085</v>
      </c>
      <c r="D12" s="142">
        <v>39837771</v>
      </c>
      <c r="E12" s="142">
        <v>17343094</v>
      </c>
      <c r="F12" s="142">
        <v>7126926</v>
      </c>
      <c r="G12" s="142">
        <v>2731099</v>
      </c>
    </row>
    <row r="13" spans="1:7">
      <c r="A13" s="2">
        <v>2008</v>
      </c>
      <c r="B13" s="142">
        <v>117854875</v>
      </c>
      <c r="C13" s="142">
        <v>67273339</v>
      </c>
      <c r="D13" s="142">
        <v>31518663</v>
      </c>
      <c r="E13" s="142">
        <v>17223688</v>
      </c>
      <c r="F13" s="142">
        <v>8474075</v>
      </c>
      <c r="G13" s="142">
        <v>18555460</v>
      </c>
    </row>
    <row r="14" spans="1:7">
      <c r="A14" s="2">
        <v>2009</v>
      </c>
      <c r="B14" s="142">
        <v>131014602</v>
      </c>
      <c r="C14" s="142">
        <v>71423070</v>
      </c>
      <c r="D14" s="142">
        <v>38195031</v>
      </c>
      <c r="E14" s="142">
        <v>16456746</v>
      </c>
      <c r="F14" s="142">
        <v>9668567</v>
      </c>
      <c r="G14" s="142">
        <v>7370607</v>
      </c>
    </row>
    <row r="15" spans="1:7">
      <c r="A15" s="2">
        <v>2010</v>
      </c>
      <c r="B15" s="142">
        <v>110665926</v>
      </c>
      <c r="C15" s="142">
        <v>72518591</v>
      </c>
      <c r="D15" s="142">
        <v>38988516</v>
      </c>
      <c r="E15" s="142">
        <v>13932256</v>
      </c>
      <c r="F15" s="142">
        <v>9061171</v>
      </c>
      <c r="G15" s="142">
        <v>7463634</v>
      </c>
    </row>
    <row r="16" spans="1:7">
      <c r="A16" s="2">
        <v>2011</v>
      </c>
      <c r="B16" s="142">
        <v>81753158</v>
      </c>
      <c r="C16" s="142">
        <v>77269951</v>
      </c>
      <c r="D16" s="142">
        <v>38005085</v>
      </c>
      <c r="E16" s="142">
        <v>12877913</v>
      </c>
      <c r="F16" s="142">
        <v>10452793</v>
      </c>
      <c r="G16" s="142">
        <v>9479480</v>
      </c>
    </row>
    <row r="17" spans="1:7">
      <c r="A17" s="2">
        <v>2012</v>
      </c>
      <c r="B17" s="142">
        <v>90650846</v>
      </c>
      <c r="C17" s="142">
        <v>72783485</v>
      </c>
      <c r="D17" s="142">
        <v>32235861</v>
      </c>
      <c r="E17" s="142">
        <v>23697177</v>
      </c>
      <c r="F17" s="142">
        <v>12676078</v>
      </c>
      <c r="G17" s="142">
        <v>30193462</v>
      </c>
    </row>
    <row r="18" spans="1:7">
      <c r="A18" s="2">
        <v>2013</v>
      </c>
      <c r="B18" s="142">
        <v>112269078</v>
      </c>
      <c r="C18" s="142">
        <v>95108145</v>
      </c>
      <c r="D18" s="142">
        <v>34719533</v>
      </c>
      <c r="E18" s="142">
        <v>32467985</v>
      </c>
      <c r="F18" s="142">
        <v>36999815</v>
      </c>
      <c r="G18" s="142">
        <v>36826143</v>
      </c>
    </row>
    <row r="19" spans="1:7">
      <c r="A19" s="2">
        <v>2014</v>
      </c>
      <c r="B19" s="142">
        <v>108924649</v>
      </c>
      <c r="C19" s="142">
        <v>76636936</v>
      </c>
      <c r="D19" s="142">
        <v>25976430</v>
      </c>
      <c r="E19" s="142">
        <v>24457063</v>
      </c>
      <c r="F19" s="142">
        <v>24453234</v>
      </c>
      <c r="G19" s="142">
        <v>27865049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0" zoomScaleNormal="80" workbookViewId="0">
      <selection activeCell="M16" sqref="M16"/>
    </sheetView>
  </sheetViews>
  <sheetFormatPr baseColWidth="10" defaultRowHeight="15"/>
  <cols>
    <col min="1" max="1" width="15.140625" style="25" bestFit="1" customWidth="1"/>
    <col min="2" max="6" width="12.7109375" style="25" customWidth="1"/>
    <col min="7" max="7" width="14.85546875" style="25" bestFit="1" customWidth="1"/>
    <col min="8" max="16384" width="11.42578125" style="25"/>
  </cols>
  <sheetData>
    <row r="1" spans="1:11" ht="18.75">
      <c r="A1" s="26" t="s">
        <v>223</v>
      </c>
    </row>
    <row r="2" spans="1:11">
      <c r="A2" s="25" t="s">
        <v>222</v>
      </c>
    </row>
    <row r="4" spans="1:11">
      <c r="B4" s="25">
        <v>2011</v>
      </c>
      <c r="C4" s="25">
        <v>2011</v>
      </c>
      <c r="D4" s="25">
        <v>2011</v>
      </c>
      <c r="E4" s="25">
        <v>2011</v>
      </c>
      <c r="H4" s="25">
        <v>2012</v>
      </c>
      <c r="I4" s="25">
        <v>2012</v>
      </c>
      <c r="J4" s="25">
        <v>2012</v>
      </c>
      <c r="K4" s="25">
        <v>2012</v>
      </c>
    </row>
    <row r="5" spans="1:11">
      <c r="B5" s="143" t="s">
        <v>219</v>
      </c>
      <c r="C5" s="143" t="s">
        <v>220</v>
      </c>
      <c r="D5" s="143" t="s">
        <v>221</v>
      </c>
      <c r="E5" s="143" t="s">
        <v>27</v>
      </c>
      <c r="F5" s="143"/>
      <c r="H5" s="143" t="s">
        <v>219</v>
      </c>
      <c r="I5" s="143" t="s">
        <v>220</v>
      </c>
      <c r="J5" s="143" t="s">
        <v>221</v>
      </c>
      <c r="K5" s="143" t="s">
        <v>27</v>
      </c>
    </row>
    <row r="6" spans="1:11">
      <c r="A6" s="25" t="s">
        <v>29</v>
      </c>
      <c r="B6" s="34">
        <v>40213117</v>
      </c>
      <c r="C6" s="34">
        <v>34525717</v>
      </c>
      <c r="D6" s="34">
        <v>6607086</v>
      </c>
      <c r="E6" s="34">
        <f>SUM(B6:D6)</f>
        <v>81345920</v>
      </c>
      <c r="F6" s="34"/>
      <c r="G6" s="25" t="s">
        <v>29</v>
      </c>
      <c r="H6" s="34">
        <v>44909439</v>
      </c>
      <c r="I6" s="34">
        <v>38015239</v>
      </c>
      <c r="J6" s="34">
        <v>8209732</v>
      </c>
      <c r="K6" s="34">
        <f>SUM(H6:J6)</f>
        <v>91134410</v>
      </c>
    </row>
    <row r="7" spans="1:11">
      <c r="A7" s="25" t="s">
        <v>6</v>
      </c>
      <c r="B7" s="34">
        <v>30810135</v>
      </c>
      <c r="C7" s="34">
        <v>42986383</v>
      </c>
      <c r="D7" s="34">
        <v>6366447</v>
      </c>
      <c r="E7" s="34">
        <f t="shared" ref="E7:E32" si="0">SUM(B7:D7)</f>
        <v>80162965</v>
      </c>
      <c r="F7" s="34"/>
      <c r="G7" s="25" t="s">
        <v>6</v>
      </c>
      <c r="H7" s="34">
        <v>31584959</v>
      </c>
      <c r="I7" s="34">
        <v>38591672</v>
      </c>
      <c r="J7" s="34">
        <v>7365072</v>
      </c>
      <c r="K7" s="34">
        <f t="shared" ref="K7:K32" si="1">SUM(H7:J7)</f>
        <v>77541703</v>
      </c>
    </row>
    <row r="8" spans="1:11">
      <c r="A8" s="25" t="s">
        <v>122</v>
      </c>
      <c r="B8" s="34">
        <v>15722461</v>
      </c>
      <c r="C8" s="34">
        <v>20023843</v>
      </c>
      <c r="D8" s="34">
        <v>1003139</v>
      </c>
      <c r="E8" s="34">
        <f t="shared" si="0"/>
        <v>36749443</v>
      </c>
      <c r="F8" s="34"/>
      <c r="G8" s="25" t="s">
        <v>122</v>
      </c>
      <c r="H8" s="34">
        <v>15328439</v>
      </c>
      <c r="I8" s="34">
        <v>16790953</v>
      </c>
      <c r="J8" s="34">
        <v>909308</v>
      </c>
      <c r="K8" s="34">
        <f t="shared" si="1"/>
        <v>33028700</v>
      </c>
    </row>
    <row r="9" spans="1:11">
      <c r="A9" s="25" t="s">
        <v>58</v>
      </c>
      <c r="B9" s="34">
        <v>11015631</v>
      </c>
      <c r="C9" s="34">
        <v>10503062</v>
      </c>
      <c r="D9" s="34">
        <v>3335759</v>
      </c>
      <c r="E9" s="34">
        <f t="shared" si="0"/>
        <v>24854452</v>
      </c>
      <c r="F9" s="34"/>
      <c r="G9" s="25" t="s">
        <v>108</v>
      </c>
      <c r="H9" s="34">
        <v>30533955</v>
      </c>
      <c r="I9" s="34">
        <v>1048726</v>
      </c>
      <c r="J9" s="34">
        <v>16889</v>
      </c>
      <c r="K9" s="34">
        <f t="shared" si="1"/>
        <v>31599570</v>
      </c>
    </row>
    <row r="10" spans="1:11">
      <c r="A10" s="25" t="s">
        <v>180</v>
      </c>
      <c r="B10" s="34">
        <v>4516211</v>
      </c>
      <c r="C10" s="34">
        <v>12856604</v>
      </c>
      <c r="D10" s="34">
        <v>388712</v>
      </c>
      <c r="E10" s="34">
        <f t="shared" si="0"/>
        <v>17761527</v>
      </c>
      <c r="F10" s="34"/>
      <c r="G10" s="25" t="s">
        <v>28</v>
      </c>
      <c r="H10" s="34">
        <v>18790964</v>
      </c>
      <c r="I10" s="34">
        <v>4051095</v>
      </c>
      <c r="J10" s="34">
        <v>309413</v>
      </c>
      <c r="K10" s="34">
        <f t="shared" si="1"/>
        <v>23151472</v>
      </c>
    </row>
    <row r="11" spans="1:11">
      <c r="A11" s="25" t="s">
        <v>116</v>
      </c>
      <c r="B11" s="34">
        <v>9371725</v>
      </c>
      <c r="C11" s="34">
        <v>4647147</v>
      </c>
      <c r="D11" s="34">
        <v>116636</v>
      </c>
      <c r="E11" s="34">
        <f t="shared" si="0"/>
        <v>14135508</v>
      </c>
      <c r="F11" s="34"/>
      <c r="G11" s="25" t="s">
        <v>58</v>
      </c>
      <c r="H11" s="34">
        <v>10826654</v>
      </c>
      <c r="I11" s="34">
        <v>9035054</v>
      </c>
      <c r="J11" s="34">
        <v>2547356</v>
      </c>
      <c r="K11" s="34">
        <f t="shared" si="1"/>
        <v>22409064</v>
      </c>
    </row>
    <row r="12" spans="1:11">
      <c r="A12" s="25" t="s">
        <v>28</v>
      </c>
      <c r="B12" s="34">
        <v>8344290</v>
      </c>
      <c r="C12" s="34">
        <v>4327883</v>
      </c>
      <c r="D12" s="34">
        <v>180909</v>
      </c>
      <c r="E12" s="34">
        <f t="shared" si="0"/>
        <v>12853082</v>
      </c>
      <c r="F12" s="34"/>
      <c r="G12" s="25" t="s">
        <v>116</v>
      </c>
      <c r="H12" s="34">
        <v>15458670</v>
      </c>
      <c r="I12" s="34">
        <v>5273359</v>
      </c>
      <c r="J12" s="34">
        <v>211026</v>
      </c>
      <c r="K12" s="34">
        <f t="shared" si="1"/>
        <v>20943055</v>
      </c>
    </row>
    <row r="13" spans="1:11">
      <c r="A13" s="25" t="s">
        <v>30</v>
      </c>
      <c r="B13" s="34">
        <v>3840558</v>
      </c>
      <c r="C13" s="34">
        <v>4553401</v>
      </c>
      <c r="D13" s="34">
        <v>944687</v>
      </c>
      <c r="E13" s="34">
        <f t="shared" si="0"/>
        <v>9338646</v>
      </c>
      <c r="F13" s="34"/>
      <c r="G13" s="25" t="s">
        <v>180</v>
      </c>
      <c r="H13" s="34">
        <v>4212249</v>
      </c>
      <c r="I13" s="34">
        <v>10817734</v>
      </c>
      <c r="J13" s="34">
        <v>487576</v>
      </c>
      <c r="K13" s="34">
        <f t="shared" si="1"/>
        <v>15517559</v>
      </c>
    </row>
    <row r="14" spans="1:11">
      <c r="A14" s="25" t="s">
        <v>57</v>
      </c>
      <c r="B14" s="34">
        <v>5063063</v>
      </c>
      <c r="C14" s="34">
        <v>3791519</v>
      </c>
      <c r="D14" s="34">
        <v>450368</v>
      </c>
      <c r="E14" s="34">
        <f t="shared" si="0"/>
        <v>9304950</v>
      </c>
      <c r="F14" s="34"/>
      <c r="G14" s="25" t="s">
        <v>30</v>
      </c>
      <c r="H14" s="34">
        <v>4378397</v>
      </c>
      <c r="I14" s="34">
        <v>5647161</v>
      </c>
      <c r="J14" s="34">
        <v>2316401</v>
      </c>
      <c r="K14" s="34">
        <f t="shared" si="1"/>
        <v>12341959</v>
      </c>
    </row>
    <row r="15" spans="1:11">
      <c r="A15" s="25" t="s">
        <v>108</v>
      </c>
      <c r="B15" s="34">
        <v>7406563</v>
      </c>
      <c r="C15" s="34">
        <v>923241</v>
      </c>
      <c r="D15" s="34">
        <v>23889</v>
      </c>
      <c r="E15" s="34">
        <f t="shared" si="0"/>
        <v>8353693</v>
      </c>
      <c r="F15" s="34"/>
      <c r="G15" s="25" t="s">
        <v>57</v>
      </c>
      <c r="H15" s="34">
        <v>4731027</v>
      </c>
      <c r="I15" s="34">
        <v>3179808</v>
      </c>
      <c r="J15" s="34">
        <v>287394</v>
      </c>
      <c r="K15" s="34">
        <f t="shared" si="1"/>
        <v>8198229</v>
      </c>
    </row>
    <row r="16" spans="1:11">
      <c r="A16" s="25" t="s">
        <v>54</v>
      </c>
      <c r="B16" s="34">
        <v>1064197</v>
      </c>
      <c r="C16" s="34">
        <v>4194189</v>
      </c>
      <c r="D16" s="34">
        <v>35870</v>
      </c>
      <c r="E16" s="34">
        <f t="shared" si="0"/>
        <v>5294256</v>
      </c>
      <c r="F16" s="34"/>
      <c r="G16" s="25" t="s">
        <v>12</v>
      </c>
      <c r="H16" s="34">
        <v>654952</v>
      </c>
      <c r="I16" s="34">
        <v>74490</v>
      </c>
      <c r="J16" s="34">
        <v>5424617</v>
      </c>
      <c r="K16" s="34">
        <f t="shared" si="1"/>
        <v>6154059</v>
      </c>
    </row>
    <row r="17" spans="1:11">
      <c r="A17" s="25" t="s">
        <v>195</v>
      </c>
      <c r="B17" s="34">
        <v>3071915</v>
      </c>
      <c r="C17" s="34">
        <v>2141052</v>
      </c>
      <c r="D17" s="34">
        <v>7101</v>
      </c>
      <c r="E17" s="34">
        <f t="shared" si="0"/>
        <v>5220068</v>
      </c>
      <c r="F17" s="34"/>
      <c r="G17" s="25" t="s">
        <v>54</v>
      </c>
      <c r="H17" s="34">
        <v>1092913</v>
      </c>
      <c r="I17" s="34">
        <v>4849669</v>
      </c>
      <c r="J17" s="34">
        <v>28080</v>
      </c>
      <c r="K17" s="34">
        <f t="shared" si="1"/>
        <v>5970662</v>
      </c>
    </row>
    <row r="18" spans="1:11">
      <c r="A18" s="25" t="s">
        <v>213</v>
      </c>
      <c r="B18" s="34">
        <v>2198271</v>
      </c>
      <c r="C18" s="34">
        <v>1504381</v>
      </c>
      <c r="D18" s="34">
        <v>54611</v>
      </c>
      <c r="E18" s="34">
        <f t="shared" si="0"/>
        <v>3757263</v>
      </c>
      <c r="F18" s="34"/>
      <c r="G18" s="25" t="s">
        <v>195</v>
      </c>
      <c r="H18" s="34">
        <v>3018110</v>
      </c>
      <c r="I18" s="34">
        <v>2481722</v>
      </c>
      <c r="J18" s="34">
        <v>8798</v>
      </c>
      <c r="K18" s="34">
        <f t="shared" si="1"/>
        <v>5508630</v>
      </c>
    </row>
    <row r="19" spans="1:11">
      <c r="A19" s="25" t="s">
        <v>214</v>
      </c>
      <c r="B19" s="34">
        <v>501535</v>
      </c>
      <c r="C19" s="34">
        <v>2850765</v>
      </c>
      <c r="D19" s="34">
        <v>274610</v>
      </c>
      <c r="E19" s="34">
        <f t="shared" si="0"/>
        <v>3626910</v>
      </c>
      <c r="F19" s="34"/>
      <c r="G19" s="25" t="s">
        <v>121</v>
      </c>
      <c r="H19" s="34">
        <v>3654142</v>
      </c>
      <c r="I19" s="34">
        <v>1086790</v>
      </c>
      <c r="J19" s="34">
        <v>491102</v>
      </c>
      <c r="K19" s="34">
        <f t="shared" si="1"/>
        <v>5232034</v>
      </c>
    </row>
    <row r="20" spans="1:11">
      <c r="A20" s="25" t="s">
        <v>121</v>
      </c>
      <c r="B20" s="34">
        <v>1641158</v>
      </c>
      <c r="C20" s="34">
        <v>1002107</v>
      </c>
      <c r="D20" s="34">
        <v>397122</v>
      </c>
      <c r="E20" s="34">
        <f t="shared" si="0"/>
        <v>3040387</v>
      </c>
      <c r="F20" s="34"/>
      <c r="G20" s="25" t="s">
        <v>14</v>
      </c>
      <c r="H20" s="34">
        <v>4690636</v>
      </c>
      <c r="I20" s="34">
        <v>5571</v>
      </c>
      <c r="J20" s="25">
        <v>0</v>
      </c>
      <c r="K20" s="34">
        <f t="shared" si="1"/>
        <v>4696207</v>
      </c>
    </row>
    <row r="21" spans="1:11">
      <c r="A21" s="25" t="s">
        <v>120</v>
      </c>
      <c r="B21" s="34">
        <v>1376519</v>
      </c>
      <c r="C21" s="34">
        <v>1318209</v>
      </c>
      <c r="D21" s="34">
        <v>9756</v>
      </c>
      <c r="E21" s="34">
        <f t="shared" si="0"/>
        <v>2704484</v>
      </c>
      <c r="F21" s="34"/>
      <c r="G21" s="25" t="s">
        <v>120</v>
      </c>
      <c r="H21" s="34">
        <v>1905482</v>
      </c>
      <c r="I21" s="34">
        <v>1932879</v>
      </c>
      <c r="J21" s="34">
        <v>12929</v>
      </c>
      <c r="K21" s="34">
        <f t="shared" si="1"/>
        <v>3851290</v>
      </c>
    </row>
    <row r="22" spans="1:11">
      <c r="A22" s="25" t="s">
        <v>215</v>
      </c>
      <c r="B22" s="34">
        <v>1175667</v>
      </c>
      <c r="C22" s="34">
        <v>1290343</v>
      </c>
      <c r="D22" s="34">
        <v>78804</v>
      </c>
      <c r="E22" s="34">
        <f t="shared" si="0"/>
        <v>2544814</v>
      </c>
      <c r="F22" s="34"/>
      <c r="G22" s="25" t="s">
        <v>213</v>
      </c>
      <c r="H22" s="34">
        <v>2225848</v>
      </c>
      <c r="I22" s="34">
        <v>1519252</v>
      </c>
      <c r="J22" s="34">
        <v>64821</v>
      </c>
      <c r="K22" s="34">
        <f t="shared" si="1"/>
        <v>3809921</v>
      </c>
    </row>
    <row r="23" spans="1:11">
      <c r="A23" s="25" t="s">
        <v>182</v>
      </c>
      <c r="B23" s="34">
        <v>1275621</v>
      </c>
      <c r="C23" s="34">
        <v>1065353</v>
      </c>
      <c r="D23" s="34">
        <v>36720</v>
      </c>
      <c r="E23" s="34">
        <f t="shared" si="0"/>
        <v>2377694</v>
      </c>
      <c r="F23" s="34"/>
      <c r="G23" s="25" t="s">
        <v>214</v>
      </c>
      <c r="H23" s="34">
        <v>426966</v>
      </c>
      <c r="I23" s="34">
        <v>2065299</v>
      </c>
      <c r="J23" s="34">
        <v>313736</v>
      </c>
      <c r="K23" s="34">
        <f t="shared" si="1"/>
        <v>2806001</v>
      </c>
    </row>
    <row r="24" spans="1:11">
      <c r="A24" s="25" t="s">
        <v>216</v>
      </c>
      <c r="B24" s="34">
        <v>903044</v>
      </c>
      <c r="C24" s="34">
        <v>1305219</v>
      </c>
      <c r="D24" s="34">
        <v>26379</v>
      </c>
      <c r="E24" s="34">
        <f t="shared" si="0"/>
        <v>2234642</v>
      </c>
      <c r="F24" s="34"/>
      <c r="G24" s="25" t="s">
        <v>98</v>
      </c>
      <c r="H24" s="34">
        <v>2533432</v>
      </c>
      <c r="I24" s="34">
        <v>363372</v>
      </c>
      <c r="J24" s="34">
        <v>17136</v>
      </c>
      <c r="K24" s="34">
        <f t="shared" si="1"/>
        <v>2913940</v>
      </c>
    </row>
    <row r="25" spans="1:11">
      <c r="A25" s="25" t="s">
        <v>197</v>
      </c>
      <c r="B25" s="34">
        <v>269906</v>
      </c>
      <c r="C25" s="34">
        <v>1551701</v>
      </c>
      <c r="D25" s="34">
        <v>153</v>
      </c>
      <c r="E25" s="34">
        <f t="shared" si="0"/>
        <v>1821760</v>
      </c>
      <c r="F25" s="34"/>
      <c r="G25" s="25" t="s">
        <v>215</v>
      </c>
      <c r="H25" s="34">
        <v>1024126</v>
      </c>
      <c r="I25" s="34">
        <v>1443841</v>
      </c>
      <c r="J25" s="34">
        <v>77953</v>
      </c>
      <c r="K25" s="34">
        <f t="shared" si="1"/>
        <v>2545920</v>
      </c>
    </row>
    <row r="26" spans="1:11">
      <c r="A26" s="25" t="s">
        <v>217</v>
      </c>
      <c r="B26" s="34">
        <v>945816</v>
      </c>
      <c r="C26" s="34">
        <v>648077</v>
      </c>
      <c r="D26" s="34">
        <v>30540</v>
      </c>
      <c r="E26" s="34">
        <f t="shared" si="0"/>
        <v>1624433</v>
      </c>
      <c r="F26" s="34"/>
      <c r="G26" s="25" t="s">
        <v>216</v>
      </c>
      <c r="H26" s="34">
        <v>1026312</v>
      </c>
      <c r="I26" s="34">
        <v>1248969</v>
      </c>
      <c r="J26" s="34">
        <v>1832</v>
      </c>
      <c r="K26" s="34">
        <f t="shared" si="1"/>
        <v>2277113</v>
      </c>
    </row>
    <row r="27" spans="1:11">
      <c r="A27" s="25" t="s">
        <v>98</v>
      </c>
      <c r="B27" s="34">
        <v>785526</v>
      </c>
      <c r="C27" s="34">
        <v>525998</v>
      </c>
      <c r="D27" s="34">
        <v>11286</v>
      </c>
      <c r="E27" s="34">
        <f t="shared" si="0"/>
        <v>1322810</v>
      </c>
      <c r="F27" s="34"/>
      <c r="G27" s="25" t="s">
        <v>208</v>
      </c>
      <c r="H27" s="34">
        <v>1109716</v>
      </c>
      <c r="I27" s="34">
        <v>933762</v>
      </c>
      <c r="J27" s="34">
        <v>38786</v>
      </c>
      <c r="K27" s="34">
        <f t="shared" si="1"/>
        <v>2082264</v>
      </c>
    </row>
    <row r="28" spans="1:11">
      <c r="A28" s="25" t="s">
        <v>179</v>
      </c>
      <c r="B28" s="34">
        <v>938202</v>
      </c>
      <c r="C28" s="34">
        <v>354076</v>
      </c>
      <c r="D28" s="34">
        <v>21860</v>
      </c>
      <c r="E28" s="34">
        <f t="shared" si="0"/>
        <v>1314138</v>
      </c>
      <c r="F28" s="34"/>
      <c r="G28" s="25" t="s">
        <v>217</v>
      </c>
      <c r="H28" s="34">
        <v>1143072</v>
      </c>
      <c r="I28" s="34">
        <v>805325</v>
      </c>
      <c r="J28" s="34">
        <v>29585</v>
      </c>
      <c r="K28" s="34">
        <f t="shared" si="1"/>
        <v>1977982</v>
      </c>
    </row>
    <row r="29" spans="1:11">
      <c r="A29" s="25" t="s">
        <v>208</v>
      </c>
      <c r="B29" s="34">
        <v>574413</v>
      </c>
      <c r="C29" s="34">
        <v>672813</v>
      </c>
      <c r="D29" s="34">
        <v>65381</v>
      </c>
      <c r="E29" s="34">
        <f t="shared" si="0"/>
        <v>1312607</v>
      </c>
      <c r="F29" s="34"/>
      <c r="G29" s="25" t="s">
        <v>179</v>
      </c>
      <c r="H29" s="34">
        <v>1383993</v>
      </c>
      <c r="I29" s="34">
        <v>417673</v>
      </c>
      <c r="J29" s="34">
        <v>15510</v>
      </c>
      <c r="K29" s="34">
        <f t="shared" si="1"/>
        <v>1817176</v>
      </c>
    </row>
    <row r="30" spans="1:11">
      <c r="A30" s="25" t="s">
        <v>218</v>
      </c>
      <c r="B30" s="34">
        <v>540645</v>
      </c>
      <c r="C30" s="34">
        <v>423864</v>
      </c>
      <c r="D30" s="34">
        <v>237458</v>
      </c>
      <c r="E30" s="34">
        <f t="shared" si="0"/>
        <v>1201967</v>
      </c>
      <c r="F30" s="34"/>
      <c r="G30" s="25" t="s">
        <v>226</v>
      </c>
      <c r="H30" s="34">
        <v>152299</v>
      </c>
      <c r="I30" s="34">
        <v>977448</v>
      </c>
      <c r="J30" s="34">
        <v>10427</v>
      </c>
      <c r="K30" s="34">
        <f>SUM(H30:J30)</f>
        <v>1140174</v>
      </c>
    </row>
    <row r="31" spans="1:11">
      <c r="A31" s="25" t="s">
        <v>123</v>
      </c>
      <c r="B31" s="34">
        <v>6367301</v>
      </c>
      <c r="C31" s="34">
        <v>9247991</v>
      </c>
      <c r="D31" s="34">
        <v>545335</v>
      </c>
      <c r="E31" s="34">
        <f t="shared" si="0"/>
        <v>16160627</v>
      </c>
      <c r="F31" s="34"/>
      <c r="G31" s="25" t="s">
        <v>123</v>
      </c>
      <c r="H31" s="34">
        <v>9229022</v>
      </c>
      <c r="I31" s="34">
        <v>10204921</v>
      </c>
      <c r="J31" s="34">
        <v>838913</v>
      </c>
      <c r="K31" s="34">
        <f t="shared" si="1"/>
        <v>20272856</v>
      </c>
    </row>
    <row r="32" spans="1:11">
      <c r="A32" s="25" t="s">
        <v>27</v>
      </c>
      <c r="B32" s="34">
        <f>SUM(B6:B31)</f>
        <v>159933490</v>
      </c>
      <c r="C32" s="34">
        <f t="shared" ref="C32:D32" si="2">SUM(C6:C31)</f>
        <v>169234938</v>
      </c>
      <c r="D32" s="34">
        <f t="shared" si="2"/>
        <v>21250618</v>
      </c>
      <c r="E32" s="34">
        <f t="shared" si="0"/>
        <v>350419046</v>
      </c>
      <c r="F32" s="34"/>
      <c r="G32" s="25" t="s">
        <v>27</v>
      </c>
      <c r="H32" s="34">
        <f>SUM(H6:H31)</f>
        <v>216025774</v>
      </c>
      <c r="I32" s="34">
        <f>SUM(I6:I31)</f>
        <v>162861784</v>
      </c>
      <c r="J32" s="34">
        <f>SUM(J6:J31)</f>
        <v>30034392</v>
      </c>
      <c r="K32" s="34">
        <f t="shared" si="1"/>
        <v>408921950</v>
      </c>
    </row>
  </sheetData>
  <pageMargins left="0.7" right="0.7" top="0.75" bottom="0.75" header="0.3" footer="0.3"/>
  <pageSetup paperSize="9" orientation="portrait" r:id="rId1"/>
  <ignoredErrors>
    <ignoredError sqref="E3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18" workbookViewId="0">
      <selection activeCell="J24" sqref="J24"/>
    </sheetView>
  </sheetViews>
  <sheetFormatPr baseColWidth="10" defaultRowHeight="15"/>
  <cols>
    <col min="1" max="1" width="24.42578125" bestFit="1" customWidth="1"/>
    <col min="2" max="2" width="23.85546875" customWidth="1"/>
    <col min="3" max="3" width="11.7109375" customWidth="1"/>
    <col min="4" max="9" width="10" customWidth="1"/>
    <col min="10" max="10" width="25.42578125" bestFit="1" customWidth="1"/>
    <col min="11" max="11" width="19" bestFit="1" customWidth="1"/>
    <col min="12" max="12" width="25.42578125" bestFit="1" customWidth="1"/>
    <col min="13" max="13" width="19" bestFit="1" customWidth="1"/>
    <col min="14" max="14" width="25.42578125" bestFit="1" customWidth="1"/>
    <col min="15" max="15" width="19" bestFit="1" customWidth="1"/>
    <col min="16" max="16" width="25.42578125" bestFit="1" customWidth="1"/>
    <col min="17" max="17" width="19" bestFit="1" customWidth="1"/>
  </cols>
  <sheetData>
    <row r="1" spans="1:9">
      <c r="A1" s="1" t="s">
        <v>24</v>
      </c>
      <c r="B1" s="1" t="s">
        <v>23</v>
      </c>
    </row>
    <row r="2" spans="1:9">
      <c r="A2" s="1" t="s">
        <v>21</v>
      </c>
      <c r="B2" t="s">
        <v>12</v>
      </c>
      <c r="C2" t="s">
        <v>13</v>
      </c>
      <c r="D2" t="s">
        <v>14</v>
      </c>
      <c r="E2" t="s">
        <v>10</v>
      </c>
      <c r="F2" t="s">
        <v>28</v>
      </c>
      <c r="G2" t="s">
        <v>54</v>
      </c>
      <c r="H2" t="s">
        <v>56</v>
      </c>
      <c r="I2" t="s">
        <v>11</v>
      </c>
    </row>
    <row r="3" spans="1:9">
      <c r="A3" s="2">
        <v>2000</v>
      </c>
      <c r="B3" s="21">
        <v>637599166</v>
      </c>
      <c r="C3" s="21">
        <v>186413416</v>
      </c>
      <c r="D3" s="21">
        <v>111143161</v>
      </c>
      <c r="E3" s="21"/>
      <c r="F3" s="21">
        <v>401677302</v>
      </c>
      <c r="G3" s="21">
        <v>752195</v>
      </c>
      <c r="H3" s="21">
        <v>2984515</v>
      </c>
      <c r="I3" s="21">
        <v>84838108</v>
      </c>
    </row>
    <row r="4" spans="1:9">
      <c r="A4" s="2">
        <v>2001</v>
      </c>
      <c r="B4" s="21">
        <v>712733001</v>
      </c>
      <c r="C4" s="21">
        <v>180103991</v>
      </c>
      <c r="D4" s="21">
        <v>103670430</v>
      </c>
      <c r="E4" s="21">
        <v>443477002</v>
      </c>
      <c r="F4" s="21">
        <v>389813488</v>
      </c>
      <c r="G4" s="21">
        <v>667292</v>
      </c>
      <c r="H4" s="21">
        <v>6521796</v>
      </c>
      <c r="I4" s="21">
        <v>118709303</v>
      </c>
    </row>
    <row r="5" spans="1:9">
      <c r="A5" s="2">
        <v>2002</v>
      </c>
      <c r="B5" s="21">
        <v>485591258</v>
      </c>
      <c r="C5" s="21">
        <v>207491061</v>
      </c>
      <c r="D5" s="21">
        <v>122427962</v>
      </c>
      <c r="E5" s="21">
        <v>520030563</v>
      </c>
      <c r="F5" s="21">
        <v>434513502</v>
      </c>
      <c r="G5" s="21">
        <v>5863022</v>
      </c>
      <c r="H5" s="21">
        <v>11676674</v>
      </c>
      <c r="I5" s="21">
        <v>57606144</v>
      </c>
    </row>
    <row r="6" spans="1:9">
      <c r="A6" s="2">
        <v>2003</v>
      </c>
      <c r="B6" s="21">
        <v>521291232</v>
      </c>
      <c r="C6" s="21">
        <v>198264399</v>
      </c>
      <c r="D6" s="21">
        <v>128884967</v>
      </c>
      <c r="E6" s="21">
        <v>705159969</v>
      </c>
      <c r="F6" s="21">
        <v>441497961</v>
      </c>
      <c r="G6" s="21">
        <v>13432906</v>
      </c>
      <c r="H6" s="21">
        <v>12747560</v>
      </c>
      <c r="I6" s="21">
        <v>68870165</v>
      </c>
    </row>
    <row r="7" spans="1:9">
      <c r="A7" s="2">
        <v>2004</v>
      </c>
      <c r="B7" s="21">
        <v>457617592</v>
      </c>
      <c r="C7" s="21">
        <v>237110452</v>
      </c>
      <c r="D7" s="21">
        <v>103625784</v>
      </c>
      <c r="E7" s="21">
        <v>693301824</v>
      </c>
      <c r="F7" s="21">
        <v>467871103</v>
      </c>
      <c r="G7" s="21">
        <v>17800027</v>
      </c>
      <c r="H7" s="21">
        <v>11096017</v>
      </c>
      <c r="I7" s="21">
        <v>65616281</v>
      </c>
    </row>
    <row r="8" spans="1:9">
      <c r="A8" s="2">
        <v>2005</v>
      </c>
      <c r="B8" s="21">
        <v>504139365</v>
      </c>
      <c r="C8" s="21">
        <v>229948128</v>
      </c>
      <c r="D8" s="21">
        <v>113825560</v>
      </c>
      <c r="E8" s="21">
        <v>734221307</v>
      </c>
      <c r="F8" s="21">
        <v>525431830</v>
      </c>
      <c r="G8" s="21">
        <v>21256532</v>
      </c>
      <c r="H8" s="21">
        <v>18977200</v>
      </c>
      <c r="I8" s="21">
        <v>90831605</v>
      </c>
    </row>
    <row r="9" spans="1:9">
      <c r="A9" s="2">
        <v>2006</v>
      </c>
      <c r="B9" s="21">
        <v>456340940</v>
      </c>
      <c r="C9" s="21">
        <v>284903248</v>
      </c>
      <c r="D9" s="21">
        <v>126282456</v>
      </c>
      <c r="E9" s="21">
        <v>818951189</v>
      </c>
      <c r="F9" s="21">
        <v>454707785</v>
      </c>
      <c r="G9" s="21">
        <v>34293006</v>
      </c>
      <c r="H9" s="21">
        <v>27879487</v>
      </c>
      <c r="I9" s="21">
        <v>88731515</v>
      </c>
    </row>
    <row r="10" spans="1:9">
      <c r="A10" s="2">
        <v>2007</v>
      </c>
      <c r="B10" s="21">
        <v>465558587</v>
      </c>
      <c r="C10" s="21">
        <v>286894614</v>
      </c>
      <c r="D10" s="21">
        <v>110917666</v>
      </c>
      <c r="E10" s="21">
        <v>763017169</v>
      </c>
      <c r="F10" s="21">
        <v>466777109</v>
      </c>
      <c r="G10" s="21">
        <v>55789548</v>
      </c>
      <c r="H10" s="21">
        <v>26095424</v>
      </c>
      <c r="I10" s="21">
        <v>69313590</v>
      </c>
    </row>
    <row r="11" spans="1:9">
      <c r="A11" s="2">
        <v>2008</v>
      </c>
      <c r="B11" s="21">
        <v>539654518</v>
      </c>
      <c r="C11" s="21">
        <v>261518776</v>
      </c>
      <c r="D11" s="21">
        <v>137946929</v>
      </c>
      <c r="E11" s="21">
        <v>833067052</v>
      </c>
      <c r="F11" s="21">
        <v>514457254</v>
      </c>
      <c r="G11" s="21">
        <v>63302833</v>
      </c>
      <c r="H11" s="21">
        <v>43883453</v>
      </c>
      <c r="I11" s="21">
        <v>83602678</v>
      </c>
    </row>
    <row r="12" spans="1:9">
      <c r="A12" s="2">
        <v>2009</v>
      </c>
      <c r="B12" s="21">
        <v>397958460</v>
      </c>
      <c r="C12" s="21">
        <v>270876773</v>
      </c>
      <c r="D12" s="21">
        <v>120882375</v>
      </c>
      <c r="E12" s="21">
        <v>846675914</v>
      </c>
      <c r="F12" s="21">
        <v>447528873</v>
      </c>
      <c r="G12" s="21">
        <v>100105394</v>
      </c>
      <c r="H12" s="21">
        <v>60523538</v>
      </c>
      <c r="I12" s="21">
        <v>94658616</v>
      </c>
    </row>
    <row r="13" spans="1:9">
      <c r="A13" s="2">
        <v>2010</v>
      </c>
      <c r="B13" s="21">
        <v>484590532</v>
      </c>
      <c r="C13" s="21">
        <v>259521006</v>
      </c>
      <c r="D13" s="21">
        <v>126786264</v>
      </c>
      <c r="E13" s="21">
        <v>779491829</v>
      </c>
      <c r="F13" s="21">
        <v>487090436</v>
      </c>
      <c r="G13" s="21">
        <v>89358985</v>
      </c>
      <c r="H13" s="21">
        <v>76741248</v>
      </c>
      <c r="I13" s="21">
        <v>81190863</v>
      </c>
    </row>
    <row r="14" spans="1:9">
      <c r="A14" s="2">
        <v>2011</v>
      </c>
      <c r="B14" s="21">
        <v>501794748</v>
      </c>
      <c r="C14" s="21">
        <v>253139906</v>
      </c>
      <c r="D14" s="21">
        <v>138418808</v>
      </c>
      <c r="E14" s="21">
        <v>853905982</v>
      </c>
      <c r="F14" s="21">
        <v>487542317</v>
      </c>
      <c r="G14" s="21">
        <v>106477236</v>
      </c>
      <c r="H14" s="21">
        <v>119815164</v>
      </c>
      <c r="I14" s="21">
        <v>79352235</v>
      </c>
    </row>
    <row r="15" spans="1:9">
      <c r="A15" s="2">
        <v>2012</v>
      </c>
      <c r="B15" s="21">
        <v>491368505</v>
      </c>
      <c r="C15" s="21">
        <v>267503473</v>
      </c>
      <c r="D15" s="21">
        <v>128075613</v>
      </c>
      <c r="E15" s="21">
        <v>812566317</v>
      </c>
      <c r="F15" s="21">
        <v>487540676</v>
      </c>
      <c r="G15" s="21">
        <v>121658976</v>
      </c>
      <c r="H15" s="21">
        <v>148695802</v>
      </c>
      <c r="I15" s="21">
        <v>67228570</v>
      </c>
    </row>
    <row r="16" spans="1:9">
      <c r="A16" s="2">
        <v>2013</v>
      </c>
      <c r="B16" s="21">
        <v>509965704</v>
      </c>
      <c r="C16" s="21">
        <v>283238512</v>
      </c>
      <c r="D16" s="21">
        <v>140438701</v>
      </c>
      <c r="E16" s="21">
        <v>856712966</v>
      </c>
      <c r="F16" s="21">
        <v>535571186</v>
      </c>
      <c r="G16" s="21">
        <v>105151812</v>
      </c>
      <c r="H16" s="21">
        <v>176047591</v>
      </c>
      <c r="I16" s="21">
        <v>93505131</v>
      </c>
    </row>
    <row r="17" spans="1:9">
      <c r="A17" s="2">
        <v>2014</v>
      </c>
      <c r="B17" s="21">
        <v>447466753</v>
      </c>
      <c r="C17" s="21">
        <v>298424427</v>
      </c>
      <c r="D17" s="21">
        <v>145310936</v>
      </c>
      <c r="E17" s="21">
        <v>731893605</v>
      </c>
      <c r="F17" s="21">
        <v>500484631</v>
      </c>
      <c r="G17" s="21"/>
      <c r="H17" s="21"/>
      <c r="I17" s="21">
        <v>88388362</v>
      </c>
    </row>
  </sheetData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topLeftCell="A200" zoomScale="80" zoomScaleNormal="80" workbookViewId="0">
      <selection activeCell="M7" sqref="M7"/>
    </sheetView>
  </sheetViews>
  <sheetFormatPr baseColWidth="10" defaultColWidth="20.7109375" defaultRowHeight="12.75"/>
  <cols>
    <col min="1" max="1" width="20.7109375" style="128" customWidth="1"/>
    <col min="2" max="16384" width="20.7109375" style="128"/>
  </cols>
  <sheetData>
    <row r="1" spans="1:11">
      <c r="A1" s="128" t="s">
        <v>127</v>
      </c>
    </row>
    <row r="2" spans="1:11">
      <c r="A2" s="128" t="s">
        <v>128</v>
      </c>
    </row>
    <row r="3" spans="1:11">
      <c r="A3" s="128" t="s">
        <v>129</v>
      </c>
    </row>
    <row r="6" spans="1:11">
      <c r="A6" s="128" t="s">
        <v>130</v>
      </c>
    </row>
    <row r="7" spans="1:11">
      <c r="A7" s="128" t="s">
        <v>131</v>
      </c>
    </row>
    <row r="8" spans="1:11">
      <c r="A8" s="128" t="s">
        <v>132</v>
      </c>
    </row>
    <row r="10" spans="1:11">
      <c r="B10" s="129" t="s">
        <v>133</v>
      </c>
      <c r="C10" s="129" t="s">
        <v>134</v>
      </c>
      <c r="D10" s="129" t="s">
        <v>135</v>
      </c>
      <c r="E10" s="129" t="s">
        <v>136</v>
      </c>
      <c r="F10" s="129" t="s">
        <v>137</v>
      </c>
      <c r="G10" s="129" t="s">
        <v>138</v>
      </c>
      <c r="H10" s="129" t="s">
        <v>139</v>
      </c>
      <c r="I10" s="129" t="s">
        <v>140</v>
      </c>
      <c r="J10" s="129" t="s">
        <v>141</v>
      </c>
      <c r="K10" s="129" t="s">
        <v>142</v>
      </c>
    </row>
    <row r="11" spans="1:11" s="131" customFormat="1" ht="25.5">
      <c r="A11" s="130" t="s">
        <v>143</v>
      </c>
      <c r="B11" s="130" t="s">
        <v>144</v>
      </c>
      <c r="C11" s="130" t="s">
        <v>145</v>
      </c>
      <c r="D11" s="130" t="s">
        <v>57</v>
      </c>
      <c r="E11" s="130" t="s">
        <v>30</v>
      </c>
      <c r="F11" s="130" t="s">
        <v>6</v>
      </c>
      <c r="G11" s="130" t="s">
        <v>12</v>
      </c>
      <c r="H11" s="130" t="s">
        <v>58</v>
      </c>
      <c r="I11" s="130" t="s">
        <v>92</v>
      </c>
      <c r="J11" s="130" t="s">
        <v>14</v>
      </c>
      <c r="K11" s="130" t="s">
        <v>59</v>
      </c>
    </row>
    <row r="12" spans="1:11">
      <c r="A12" s="132">
        <v>35065</v>
      </c>
      <c r="B12" s="133">
        <v>85.38</v>
      </c>
      <c r="C12" s="133">
        <v>85.52</v>
      </c>
      <c r="D12" s="133">
        <v>80.599999999999994</v>
      </c>
      <c r="E12" s="133">
        <v>84.63</v>
      </c>
      <c r="F12" s="134">
        <v>94.3</v>
      </c>
      <c r="G12" s="134">
        <v>74.7</v>
      </c>
      <c r="H12" s="133">
        <v>84.33</v>
      </c>
      <c r="I12" s="133">
        <v>82.4</v>
      </c>
      <c r="J12" s="133">
        <v>82.85</v>
      </c>
      <c r="K12" s="134">
        <v>93.6</v>
      </c>
    </row>
    <row r="13" spans="1:11">
      <c r="A13" s="132">
        <v>35096</v>
      </c>
      <c r="B13" s="133">
        <v>85.9</v>
      </c>
      <c r="C13" s="133">
        <v>86.04</v>
      </c>
      <c r="D13" s="133">
        <v>80.84</v>
      </c>
      <c r="E13" s="133">
        <v>84.71</v>
      </c>
      <c r="F13" s="134">
        <v>94.8</v>
      </c>
      <c r="G13" s="134">
        <v>75.8</v>
      </c>
      <c r="H13" s="133">
        <v>84.33</v>
      </c>
      <c r="I13" s="133">
        <v>83.32</v>
      </c>
      <c r="J13" s="133">
        <v>84.39</v>
      </c>
      <c r="K13" s="134">
        <v>94.2</v>
      </c>
    </row>
    <row r="14" spans="1:11">
      <c r="A14" s="132">
        <v>35125</v>
      </c>
      <c r="B14" s="133">
        <v>86.42</v>
      </c>
      <c r="C14" s="133">
        <v>86.38</v>
      </c>
      <c r="D14" s="133">
        <v>80.84</v>
      </c>
      <c r="E14" s="133">
        <v>84.97</v>
      </c>
      <c r="F14" s="134">
        <v>94.9</v>
      </c>
      <c r="G14" s="134">
        <v>76.900000000000006</v>
      </c>
      <c r="H14" s="133">
        <v>84.67</v>
      </c>
      <c r="I14" s="133">
        <v>83.24</v>
      </c>
      <c r="J14" s="133">
        <v>85.41</v>
      </c>
      <c r="K14" s="134">
        <v>95.3</v>
      </c>
    </row>
    <row r="15" spans="1:11">
      <c r="A15" s="132">
        <v>35156</v>
      </c>
      <c r="B15" s="133">
        <v>86.59</v>
      </c>
      <c r="C15" s="133">
        <v>86.65</v>
      </c>
      <c r="D15" s="133">
        <v>81.010000000000005</v>
      </c>
      <c r="E15" s="133">
        <v>85.14</v>
      </c>
      <c r="F15" s="134">
        <v>95</v>
      </c>
      <c r="G15" s="134">
        <v>77.8</v>
      </c>
      <c r="H15" s="133">
        <v>84.42</v>
      </c>
      <c r="I15" s="133">
        <v>83.74</v>
      </c>
      <c r="J15" s="133">
        <v>85.58</v>
      </c>
      <c r="K15" s="134">
        <v>95</v>
      </c>
    </row>
    <row r="16" spans="1:11">
      <c r="A16" s="132">
        <v>35186</v>
      </c>
      <c r="B16" s="133">
        <v>87.01</v>
      </c>
      <c r="C16" s="133">
        <v>86.91</v>
      </c>
      <c r="D16" s="133">
        <v>81.17</v>
      </c>
      <c r="E16" s="133">
        <v>85.23</v>
      </c>
      <c r="F16" s="134">
        <v>95.3</v>
      </c>
      <c r="G16" s="134">
        <v>78.5</v>
      </c>
      <c r="H16" s="133">
        <v>84.75</v>
      </c>
      <c r="I16" s="133">
        <v>84.5</v>
      </c>
      <c r="J16" s="133">
        <v>85.75</v>
      </c>
      <c r="K16" s="134">
        <v>95.7</v>
      </c>
    </row>
    <row r="17" spans="1:11">
      <c r="A17" s="132">
        <v>35217</v>
      </c>
      <c r="B17" s="133">
        <v>87.26</v>
      </c>
      <c r="C17" s="133">
        <v>87.08</v>
      </c>
      <c r="D17" s="133">
        <v>81.09</v>
      </c>
      <c r="E17" s="133">
        <v>85.48</v>
      </c>
      <c r="F17" s="134">
        <v>95.4</v>
      </c>
      <c r="G17" s="134">
        <v>79.2</v>
      </c>
      <c r="H17" s="133">
        <v>83.91</v>
      </c>
      <c r="I17" s="133">
        <v>83.91</v>
      </c>
      <c r="J17" s="133">
        <v>85.75</v>
      </c>
      <c r="K17" s="134">
        <v>96.2</v>
      </c>
    </row>
    <row r="18" spans="1:11">
      <c r="A18" s="132">
        <v>35247</v>
      </c>
      <c r="B18" s="133">
        <v>87.4</v>
      </c>
      <c r="C18" s="133">
        <v>87.17</v>
      </c>
      <c r="D18" s="133">
        <v>81.17</v>
      </c>
      <c r="E18" s="133">
        <v>85.57</v>
      </c>
      <c r="F18" s="134">
        <v>95.6</v>
      </c>
      <c r="G18" s="134">
        <v>79.5</v>
      </c>
      <c r="H18" s="133">
        <v>83.91</v>
      </c>
      <c r="I18" s="133">
        <v>83.49</v>
      </c>
      <c r="J18" s="133">
        <v>85.75</v>
      </c>
      <c r="K18" s="134">
        <v>96.4</v>
      </c>
    </row>
    <row r="19" spans="1:11">
      <c r="A19" s="132">
        <v>35278</v>
      </c>
      <c r="B19" s="133">
        <v>87.48</v>
      </c>
      <c r="C19" s="133">
        <v>87.34</v>
      </c>
      <c r="D19" s="133">
        <v>81.33</v>
      </c>
      <c r="E19" s="133">
        <v>85.65</v>
      </c>
      <c r="F19" s="134">
        <v>95.6</v>
      </c>
      <c r="G19" s="134">
        <v>79.7</v>
      </c>
      <c r="H19" s="133">
        <v>83.74</v>
      </c>
      <c r="I19" s="133">
        <v>83.91</v>
      </c>
      <c r="J19" s="133">
        <v>85.92</v>
      </c>
      <c r="K19" s="134">
        <v>96.4</v>
      </c>
    </row>
    <row r="20" spans="1:11">
      <c r="A20" s="132">
        <v>35309</v>
      </c>
      <c r="B20" s="133">
        <v>87.43</v>
      </c>
      <c r="C20" s="133">
        <v>87.34</v>
      </c>
      <c r="D20" s="133">
        <v>81.33</v>
      </c>
      <c r="E20" s="133">
        <v>85.65</v>
      </c>
      <c r="F20" s="134">
        <v>95.7</v>
      </c>
      <c r="G20" s="134">
        <v>79.8</v>
      </c>
      <c r="H20" s="133">
        <v>83.49</v>
      </c>
      <c r="I20" s="133">
        <v>83.74</v>
      </c>
      <c r="J20" s="133">
        <v>85.67</v>
      </c>
      <c r="K20" s="134">
        <v>96</v>
      </c>
    </row>
    <row r="21" spans="1:11">
      <c r="A21" s="132">
        <v>35339</v>
      </c>
      <c r="B21" s="133">
        <v>87.42</v>
      </c>
      <c r="C21" s="133">
        <v>87.34</v>
      </c>
      <c r="D21" s="133">
        <v>81.33</v>
      </c>
      <c r="E21" s="133">
        <v>85.57</v>
      </c>
      <c r="F21" s="134">
        <v>95.7</v>
      </c>
      <c r="G21" s="134">
        <v>80.2</v>
      </c>
      <c r="H21" s="133">
        <v>83.49</v>
      </c>
      <c r="I21" s="133">
        <v>83.32</v>
      </c>
      <c r="J21" s="133">
        <v>85.75</v>
      </c>
      <c r="K21" s="134">
        <v>95.8</v>
      </c>
    </row>
    <row r="22" spans="1:11">
      <c r="A22" s="132">
        <v>35370</v>
      </c>
      <c r="B22" s="133">
        <v>87.56</v>
      </c>
      <c r="C22" s="133">
        <v>87.6</v>
      </c>
      <c r="D22" s="133">
        <v>83.21</v>
      </c>
      <c r="E22" s="133">
        <v>85.65</v>
      </c>
      <c r="F22" s="134">
        <v>95.8</v>
      </c>
      <c r="G22" s="134">
        <v>80.400000000000006</v>
      </c>
      <c r="H22" s="133">
        <v>83.83</v>
      </c>
      <c r="I22" s="133">
        <v>84.41</v>
      </c>
      <c r="J22" s="133">
        <v>85.67</v>
      </c>
      <c r="K22" s="134">
        <v>95.5</v>
      </c>
    </row>
    <row r="23" spans="1:11">
      <c r="A23" s="132">
        <v>35400</v>
      </c>
      <c r="B23" s="133">
        <v>87.41</v>
      </c>
      <c r="C23" s="133">
        <v>87.51</v>
      </c>
      <c r="D23" s="133">
        <v>83.86</v>
      </c>
      <c r="E23" s="133">
        <v>85.57</v>
      </c>
      <c r="F23" s="134">
        <v>95.8</v>
      </c>
      <c r="G23" s="134">
        <v>80.5</v>
      </c>
      <c r="H23" s="133">
        <v>83.91</v>
      </c>
      <c r="I23" s="133">
        <v>83.91</v>
      </c>
      <c r="J23" s="133">
        <v>85.41</v>
      </c>
      <c r="K23" s="134">
        <v>94.8</v>
      </c>
    </row>
    <row r="24" spans="1:11">
      <c r="A24" s="132">
        <v>35431</v>
      </c>
      <c r="B24" s="133">
        <v>87.77</v>
      </c>
      <c r="C24" s="133">
        <v>87.78</v>
      </c>
      <c r="D24" s="133">
        <v>84.59</v>
      </c>
      <c r="E24" s="133">
        <v>86.17</v>
      </c>
      <c r="F24" s="134">
        <v>95.8</v>
      </c>
      <c r="G24" s="134">
        <v>80.599999999999994</v>
      </c>
      <c r="H24" s="133">
        <v>84.08</v>
      </c>
      <c r="I24" s="133">
        <v>83.49</v>
      </c>
      <c r="J24" s="133">
        <v>84.9</v>
      </c>
      <c r="K24" s="134">
        <v>95.6</v>
      </c>
    </row>
    <row r="25" spans="1:11">
      <c r="A25" s="132">
        <v>35462</v>
      </c>
      <c r="B25" s="133">
        <v>88.34</v>
      </c>
      <c r="C25" s="133">
        <v>88.04</v>
      </c>
      <c r="D25" s="133">
        <v>85.16</v>
      </c>
      <c r="E25" s="133">
        <v>86.42</v>
      </c>
      <c r="F25" s="134">
        <v>96</v>
      </c>
      <c r="G25" s="134">
        <v>80.7</v>
      </c>
      <c r="H25" s="133">
        <v>84</v>
      </c>
      <c r="I25" s="133">
        <v>83.32</v>
      </c>
      <c r="J25" s="133">
        <v>85.15</v>
      </c>
      <c r="K25" s="134">
        <v>95.8</v>
      </c>
    </row>
    <row r="26" spans="1:11">
      <c r="A26" s="132">
        <v>35490</v>
      </c>
      <c r="B26" s="133">
        <v>88.32</v>
      </c>
      <c r="C26" s="133">
        <v>88.04</v>
      </c>
      <c r="D26" s="133">
        <v>85.24</v>
      </c>
      <c r="E26" s="133">
        <v>86.42</v>
      </c>
      <c r="F26" s="134">
        <v>96.2</v>
      </c>
      <c r="G26" s="134">
        <v>80.900000000000006</v>
      </c>
      <c r="H26" s="133">
        <v>83.83</v>
      </c>
      <c r="I26" s="133">
        <v>82.91</v>
      </c>
      <c r="J26" s="133">
        <v>84.73</v>
      </c>
      <c r="K26" s="134">
        <v>95.1</v>
      </c>
    </row>
    <row r="27" spans="1:11">
      <c r="A27" s="132">
        <v>35521</v>
      </c>
      <c r="B27" s="133">
        <v>88.46</v>
      </c>
      <c r="C27" s="133">
        <v>88.12</v>
      </c>
      <c r="D27" s="133">
        <v>85.24</v>
      </c>
      <c r="E27" s="133">
        <v>86.51</v>
      </c>
      <c r="F27" s="134">
        <v>96.2</v>
      </c>
      <c r="G27" s="134">
        <v>80.900000000000006</v>
      </c>
      <c r="H27" s="133">
        <v>83.91</v>
      </c>
      <c r="I27" s="133">
        <v>82.91</v>
      </c>
      <c r="J27" s="133">
        <v>84.56</v>
      </c>
      <c r="K27" s="134">
        <v>95.7</v>
      </c>
    </row>
    <row r="28" spans="1:11">
      <c r="A28" s="132">
        <v>35551</v>
      </c>
      <c r="B28" s="133">
        <v>88.7</v>
      </c>
      <c r="C28" s="133">
        <v>88.12</v>
      </c>
      <c r="D28" s="133">
        <v>85.08</v>
      </c>
      <c r="E28" s="133">
        <v>86.51</v>
      </c>
      <c r="F28" s="134">
        <v>96.2</v>
      </c>
      <c r="G28" s="134">
        <v>81</v>
      </c>
      <c r="H28" s="133">
        <v>83.91</v>
      </c>
      <c r="I28" s="133">
        <v>82.32</v>
      </c>
      <c r="J28" s="133">
        <v>84.73</v>
      </c>
      <c r="K28" s="134">
        <v>96.9</v>
      </c>
    </row>
    <row r="29" spans="1:11">
      <c r="A29" s="132">
        <v>35582</v>
      </c>
      <c r="B29" s="133">
        <v>88.65</v>
      </c>
      <c r="C29" s="133">
        <v>88.21</v>
      </c>
      <c r="D29" s="133">
        <v>85.16</v>
      </c>
      <c r="E29" s="133">
        <v>86.68</v>
      </c>
      <c r="F29" s="134">
        <v>96.3</v>
      </c>
      <c r="G29" s="134">
        <v>81.3</v>
      </c>
      <c r="H29" s="133">
        <v>84.59</v>
      </c>
      <c r="I29" s="133">
        <v>81.569999999999993</v>
      </c>
      <c r="J29" s="133">
        <v>84.22</v>
      </c>
      <c r="K29" s="134">
        <v>96.3</v>
      </c>
    </row>
    <row r="30" spans="1:11">
      <c r="A30" s="132">
        <v>35612</v>
      </c>
      <c r="B30" s="133">
        <v>88.67</v>
      </c>
      <c r="C30" s="133">
        <v>88.21</v>
      </c>
      <c r="D30" s="133">
        <v>85.08</v>
      </c>
      <c r="E30" s="133">
        <v>86.68</v>
      </c>
      <c r="F30" s="134">
        <v>96.4</v>
      </c>
      <c r="G30" s="134">
        <v>81.3</v>
      </c>
      <c r="H30" s="133">
        <v>84.33</v>
      </c>
      <c r="I30" s="133">
        <v>81.73</v>
      </c>
      <c r="J30" s="133">
        <v>84.3</v>
      </c>
      <c r="K30" s="134">
        <v>96</v>
      </c>
    </row>
    <row r="31" spans="1:11">
      <c r="A31" s="132">
        <v>35643</v>
      </c>
      <c r="B31" s="133">
        <v>88.77</v>
      </c>
      <c r="C31" s="133">
        <v>88.3</v>
      </c>
      <c r="D31" s="133">
        <v>84.75</v>
      </c>
      <c r="E31" s="133">
        <v>86.68</v>
      </c>
      <c r="F31" s="134">
        <v>96.5</v>
      </c>
      <c r="G31" s="134">
        <v>81.400000000000006</v>
      </c>
      <c r="H31" s="133">
        <v>84</v>
      </c>
      <c r="I31" s="133">
        <v>82.24</v>
      </c>
      <c r="J31" s="133">
        <v>84.22</v>
      </c>
      <c r="K31" s="134">
        <v>96.4</v>
      </c>
    </row>
    <row r="32" spans="1:11">
      <c r="A32" s="132">
        <v>35674</v>
      </c>
      <c r="B32" s="133">
        <v>88.86</v>
      </c>
      <c r="C32" s="133">
        <v>88.3</v>
      </c>
      <c r="D32" s="133">
        <v>85</v>
      </c>
      <c r="E32" s="133">
        <v>86.76</v>
      </c>
      <c r="F32" s="134">
        <v>96.6</v>
      </c>
      <c r="G32" s="134">
        <v>81.400000000000006</v>
      </c>
      <c r="H32" s="133">
        <v>84.16</v>
      </c>
      <c r="I32" s="133">
        <v>81.319999999999993</v>
      </c>
      <c r="J32" s="133">
        <v>84.13</v>
      </c>
      <c r="K32" s="134">
        <v>96.7</v>
      </c>
    </row>
    <row r="33" spans="1:11">
      <c r="A33" s="132">
        <v>35704</v>
      </c>
      <c r="B33" s="133">
        <v>88.79</v>
      </c>
      <c r="C33" s="133">
        <v>88.38</v>
      </c>
      <c r="D33" s="133">
        <v>84.92</v>
      </c>
      <c r="E33" s="133">
        <v>86.76</v>
      </c>
      <c r="F33" s="134">
        <v>96.6</v>
      </c>
      <c r="G33" s="134">
        <v>81.7</v>
      </c>
      <c r="H33" s="133">
        <v>84.25</v>
      </c>
      <c r="I33" s="133">
        <v>81.150000000000006</v>
      </c>
      <c r="J33" s="133">
        <v>84.22</v>
      </c>
      <c r="K33" s="134">
        <v>96</v>
      </c>
    </row>
    <row r="34" spans="1:11">
      <c r="A34" s="132">
        <v>35735</v>
      </c>
      <c r="B34" s="133">
        <v>88.57</v>
      </c>
      <c r="C34" s="133">
        <v>88.47</v>
      </c>
      <c r="D34" s="133">
        <v>84.92</v>
      </c>
      <c r="E34" s="133">
        <v>86.85</v>
      </c>
      <c r="F34" s="134">
        <v>96.7</v>
      </c>
      <c r="G34" s="134">
        <v>82.3</v>
      </c>
      <c r="H34" s="133">
        <v>84</v>
      </c>
      <c r="I34" s="133">
        <v>80.81</v>
      </c>
      <c r="J34" s="133">
        <v>84.22</v>
      </c>
      <c r="K34" s="134">
        <v>94.5</v>
      </c>
    </row>
    <row r="35" spans="1:11">
      <c r="A35" s="132">
        <v>35765</v>
      </c>
      <c r="B35" s="133">
        <v>88.36</v>
      </c>
      <c r="C35" s="133">
        <v>88.47</v>
      </c>
      <c r="D35" s="133">
        <v>84.26</v>
      </c>
      <c r="E35" s="133">
        <v>86.85</v>
      </c>
      <c r="F35" s="134">
        <v>96.8</v>
      </c>
      <c r="G35" s="134">
        <v>82.6</v>
      </c>
      <c r="H35" s="133">
        <v>84.25</v>
      </c>
      <c r="I35" s="133">
        <v>80.650000000000006</v>
      </c>
      <c r="J35" s="133">
        <v>83.28</v>
      </c>
      <c r="K35" s="134">
        <v>93.3</v>
      </c>
    </row>
    <row r="36" spans="1:11">
      <c r="A36" s="132">
        <v>35796</v>
      </c>
      <c r="B36" s="133">
        <v>89.03</v>
      </c>
      <c r="C36" s="133">
        <v>88.64</v>
      </c>
      <c r="D36" s="133">
        <v>85</v>
      </c>
      <c r="E36" s="133">
        <v>87.02</v>
      </c>
      <c r="F36" s="134">
        <v>96.9</v>
      </c>
      <c r="G36" s="134">
        <v>82.7</v>
      </c>
      <c r="H36" s="133">
        <v>84.5</v>
      </c>
      <c r="I36" s="133">
        <v>82.15</v>
      </c>
      <c r="J36" s="133">
        <v>83.7</v>
      </c>
      <c r="K36" s="134">
        <v>95.4</v>
      </c>
    </row>
    <row r="37" spans="1:11">
      <c r="A37" s="132">
        <v>35827</v>
      </c>
      <c r="B37" s="133">
        <v>89.43</v>
      </c>
      <c r="C37" s="133">
        <v>88.9</v>
      </c>
      <c r="D37" s="133">
        <v>85.08</v>
      </c>
      <c r="E37" s="133">
        <v>87.19</v>
      </c>
      <c r="F37" s="134">
        <v>96.9</v>
      </c>
      <c r="G37" s="134">
        <v>83.2</v>
      </c>
      <c r="H37" s="133">
        <v>84.59</v>
      </c>
      <c r="I37" s="133">
        <v>82.49</v>
      </c>
      <c r="J37" s="133">
        <v>84.9</v>
      </c>
      <c r="K37" s="134">
        <v>96.2</v>
      </c>
    </row>
    <row r="38" spans="1:11">
      <c r="A38" s="132">
        <v>35855</v>
      </c>
      <c r="B38" s="133">
        <v>89.88</v>
      </c>
      <c r="C38" s="133">
        <v>89.17</v>
      </c>
      <c r="D38" s="133">
        <v>84.92</v>
      </c>
      <c r="E38" s="133">
        <v>87.53</v>
      </c>
      <c r="F38" s="134">
        <v>97.1</v>
      </c>
      <c r="G38" s="134">
        <v>83.5</v>
      </c>
      <c r="H38" s="133">
        <v>84.84</v>
      </c>
      <c r="I38" s="133">
        <v>83.07</v>
      </c>
      <c r="J38" s="133">
        <v>85.24</v>
      </c>
      <c r="K38" s="134">
        <v>97.3</v>
      </c>
    </row>
    <row r="39" spans="1:11">
      <c r="A39" s="132">
        <v>35886</v>
      </c>
      <c r="B39" s="133">
        <v>89.94</v>
      </c>
      <c r="C39" s="133">
        <v>89.43</v>
      </c>
      <c r="D39" s="133">
        <v>85</v>
      </c>
      <c r="E39" s="133">
        <v>87.7</v>
      </c>
      <c r="F39" s="134">
        <v>97.6</v>
      </c>
      <c r="G39" s="134">
        <v>83.9</v>
      </c>
      <c r="H39" s="133">
        <v>85.26</v>
      </c>
      <c r="I39" s="133">
        <v>83.49</v>
      </c>
      <c r="J39" s="133">
        <v>85.41</v>
      </c>
      <c r="K39" s="134">
        <v>96.5</v>
      </c>
    </row>
    <row r="40" spans="1:11">
      <c r="A40" s="132">
        <v>35916</v>
      </c>
      <c r="B40" s="133">
        <v>90.28</v>
      </c>
      <c r="C40" s="133">
        <v>89.69</v>
      </c>
      <c r="D40" s="133">
        <v>85</v>
      </c>
      <c r="E40" s="133">
        <v>88.04</v>
      </c>
      <c r="F40" s="134">
        <v>97.6</v>
      </c>
      <c r="G40" s="134">
        <v>84.2</v>
      </c>
      <c r="H40" s="133">
        <v>85.43</v>
      </c>
      <c r="I40" s="133">
        <v>84.16</v>
      </c>
      <c r="J40" s="133">
        <v>85.92</v>
      </c>
      <c r="K40" s="134">
        <v>97.2</v>
      </c>
    </row>
    <row r="41" spans="1:11">
      <c r="A41" s="132">
        <v>35947</v>
      </c>
      <c r="B41" s="133">
        <v>90.47</v>
      </c>
      <c r="C41" s="133">
        <v>89.86</v>
      </c>
      <c r="D41" s="133">
        <v>85.24</v>
      </c>
      <c r="E41" s="133">
        <v>88.13</v>
      </c>
      <c r="F41" s="134">
        <v>97.8</v>
      </c>
      <c r="G41" s="134">
        <v>84.5</v>
      </c>
      <c r="H41" s="133">
        <v>85.17</v>
      </c>
      <c r="I41" s="133">
        <v>84.83</v>
      </c>
      <c r="J41" s="133">
        <v>85.67</v>
      </c>
      <c r="K41" s="134">
        <v>97.6</v>
      </c>
    </row>
    <row r="42" spans="1:11">
      <c r="A42" s="132">
        <v>35977</v>
      </c>
      <c r="B42" s="133">
        <v>90.62</v>
      </c>
      <c r="C42" s="133">
        <v>90.12</v>
      </c>
      <c r="D42" s="133">
        <v>85.49</v>
      </c>
      <c r="E42" s="133">
        <v>88.47</v>
      </c>
      <c r="F42" s="134">
        <v>98</v>
      </c>
      <c r="G42" s="134">
        <v>84.7</v>
      </c>
      <c r="H42" s="133">
        <v>85.51</v>
      </c>
      <c r="I42" s="133">
        <v>85.75</v>
      </c>
      <c r="J42" s="133">
        <v>86.01</v>
      </c>
      <c r="K42" s="134">
        <v>97.2</v>
      </c>
    </row>
    <row r="43" spans="1:11">
      <c r="A43" s="132">
        <v>36008</v>
      </c>
      <c r="B43" s="133">
        <v>90.85</v>
      </c>
      <c r="C43" s="133">
        <v>90.3</v>
      </c>
      <c r="D43" s="133">
        <v>85.49</v>
      </c>
      <c r="E43" s="133">
        <v>88.64</v>
      </c>
      <c r="F43" s="134">
        <v>98.1</v>
      </c>
      <c r="G43" s="134">
        <v>84.9</v>
      </c>
      <c r="H43" s="133">
        <v>85.59</v>
      </c>
      <c r="I43" s="133">
        <v>86.92</v>
      </c>
      <c r="J43" s="133">
        <v>86.18</v>
      </c>
      <c r="K43" s="134">
        <v>97.6</v>
      </c>
    </row>
    <row r="44" spans="1:11">
      <c r="A44" s="132">
        <v>36039</v>
      </c>
      <c r="B44" s="133">
        <v>91.02</v>
      </c>
      <c r="C44" s="133">
        <v>90.38</v>
      </c>
      <c r="D44" s="133">
        <v>85.49</v>
      </c>
      <c r="E44" s="133">
        <v>88.81</v>
      </c>
      <c r="F44" s="134">
        <v>98.1</v>
      </c>
      <c r="G44" s="134">
        <v>85.1</v>
      </c>
      <c r="H44" s="133">
        <v>85.43</v>
      </c>
      <c r="I44" s="133">
        <v>89.01</v>
      </c>
      <c r="J44" s="133">
        <v>86.26</v>
      </c>
      <c r="K44" s="134">
        <v>97.7</v>
      </c>
    </row>
    <row r="45" spans="1:11">
      <c r="A45" s="132">
        <v>36069</v>
      </c>
      <c r="B45" s="133">
        <v>91.2</v>
      </c>
      <c r="C45" s="133">
        <v>90.64</v>
      </c>
      <c r="D45" s="133">
        <v>85.89</v>
      </c>
      <c r="E45" s="133">
        <v>89.15</v>
      </c>
      <c r="F45" s="134">
        <v>98.3</v>
      </c>
      <c r="G45" s="134">
        <v>85.3</v>
      </c>
      <c r="H45" s="133">
        <v>85.34</v>
      </c>
      <c r="I45" s="133">
        <v>91.69</v>
      </c>
      <c r="J45" s="133">
        <v>86.35</v>
      </c>
      <c r="K45" s="134">
        <v>97.6</v>
      </c>
    </row>
    <row r="46" spans="1:11">
      <c r="A46" s="132">
        <v>36100</v>
      </c>
      <c r="B46" s="133">
        <v>91.1</v>
      </c>
      <c r="C46" s="133">
        <v>90.9</v>
      </c>
      <c r="D46" s="133">
        <v>85.81</v>
      </c>
      <c r="E46" s="133">
        <v>89.41</v>
      </c>
      <c r="F46" s="134">
        <v>98.5</v>
      </c>
      <c r="G46" s="134">
        <v>85.3</v>
      </c>
      <c r="H46" s="133">
        <v>85.76</v>
      </c>
      <c r="I46" s="133">
        <v>93.28</v>
      </c>
      <c r="J46" s="133">
        <v>86.43</v>
      </c>
      <c r="K46" s="134">
        <v>96.4</v>
      </c>
    </row>
    <row r="47" spans="1:11">
      <c r="A47" s="132">
        <v>36130</v>
      </c>
      <c r="B47" s="133">
        <v>91.06</v>
      </c>
      <c r="C47" s="133">
        <v>90.9</v>
      </c>
      <c r="D47" s="133">
        <v>85.41</v>
      </c>
      <c r="E47" s="133">
        <v>89.49</v>
      </c>
      <c r="F47" s="134">
        <v>98.3</v>
      </c>
      <c r="G47" s="134">
        <v>85.5</v>
      </c>
      <c r="H47" s="133">
        <v>86.35</v>
      </c>
      <c r="I47" s="133">
        <v>94.7</v>
      </c>
      <c r="J47" s="133">
        <v>86.09</v>
      </c>
      <c r="K47" s="134">
        <v>95.8</v>
      </c>
    </row>
    <row r="48" spans="1:11">
      <c r="A48" s="132">
        <v>36161</v>
      </c>
      <c r="B48" s="133">
        <v>91.92</v>
      </c>
      <c r="C48" s="133">
        <v>91.34</v>
      </c>
      <c r="D48" s="133">
        <v>85.98</v>
      </c>
      <c r="E48" s="133">
        <v>90.09</v>
      </c>
      <c r="F48" s="134">
        <v>98.2</v>
      </c>
      <c r="G48" s="134">
        <v>85.6</v>
      </c>
      <c r="H48" s="133">
        <v>86.86</v>
      </c>
      <c r="I48" s="133">
        <v>96.37</v>
      </c>
      <c r="J48" s="133">
        <v>87.54</v>
      </c>
      <c r="K48" s="134">
        <v>98.1</v>
      </c>
    </row>
    <row r="49" spans="1:11">
      <c r="A49" s="132">
        <v>36192</v>
      </c>
      <c r="B49" s="133">
        <v>92.18</v>
      </c>
      <c r="C49" s="133">
        <v>91.77</v>
      </c>
      <c r="D49" s="133">
        <v>86.3</v>
      </c>
      <c r="E49" s="133">
        <v>90.6</v>
      </c>
      <c r="F49" s="134">
        <v>98.3</v>
      </c>
      <c r="G49" s="134">
        <v>85.7</v>
      </c>
      <c r="H49" s="133">
        <v>86.69</v>
      </c>
      <c r="I49" s="133">
        <v>97.8</v>
      </c>
      <c r="J49" s="133">
        <v>90.7</v>
      </c>
      <c r="K49" s="134">
        <v>97.9</v>
      </c>
    </row>
    <row r="50" spans="1:11">
      <c r="A50" s="132">
        <v>36220</v>
      </c>
      <c r="B50" s="133">
        <v>92.53</v>
      </c>
      <c r="C50" s="133">
        <v>92.12</v>
      </c>
      <c r="D50" s="133">
        <v>86.95</v>
      </c>
      <c r="E50" s="133">
        <v>90.94</v>
      </c>
      <c r="F50" s="134">
        <v>98.2</v>
      </c>
      <c r="G50" s="134">
        <v>86</v>
      </c>
      <c r="H50" s="133">
        <v>87.61</v>
      </c>
      <c r="I50" s="133">
        <v>98.55</v>
      </c>
      <c r="J50" s="133">
        <v>92.15</v>
      </c>
      <c r="K50" s="134">
        <v>98.2</v>
      </c>
    </row>
    <row r="51" spans="1:11">
      <c r="A51" s="132">
        <v>36251</v>
      </c>
      <c r="B51" s="133">
        <v>92.76</v>
      </c>
      <c r="C51" s="133">
        <v>92.38</v>
      </c>
      <c r="D51" s="133">
        <v>87.36</v>
      </c>
      <c r="E51" s="133">
        <v>91.37</v>
      </c>
      <c r="F51" s="134">
        <v>98.2</v>
      </c>
      <c r="G51" s="134">
        <v>86.2</v>
      </c>
      <c r="H51" s="133">
        <v>87.95</v>
      </c>
      <c r="I51" s="133">
        <v>99.97</v>
      </c>
      <c r="J51" s="133">
        <v>93.34</v>
      </c>
      <c r="K51" s="134">
        <v>98.1</v>
      </c>
    </row>
    <row r="52" spans="1:11">
      <c r="A52" s="132">
        <v>36281</v>
      </c>
      <c r="B52" s="133">
        <v>92.95</v>
      </c>
      <c r="C52" s="133">
        <v>92.73</v>
      </c>
      <c r="D52" s="133">
        <v>87.77</v>
      </c>
      <c r="E52" s="133">
        <v>91.71</v>
      </c>
      <c r="F52" s="134">
        <v>98.3</v>
      </c>
      <c r="G52" s="134">
        <v>86.3</v>
      </c>
      <c r="H52" s="133">
        <v>88.28</v>
      </c>
      <c r="I52" s="133">
        <v>100.73</v>
      </c>
      <c r="J52" s="133">
        <v>94.62</v>
      </c>
      <c r="K52" s="134">
        <v>98.1</v>
      </c>
    </row>
    <row r="53" spans="1:11">
      <c r="A53" s="132">
        <v>36312</v>
      </c>
      <c r="B53" s="133">
        <v>93.32</v>
      </c>
      <c r="C53" s="133">
        <v>92.99</v>
      </c>
      <c r="D53" s="133">
        <v>88.18</v>
      </c>
      <c r="E53" s="133">
        <v>91.97</v>
      </c>
      <c r="F53" s="134">
        <v>98.1</v>
      </c>
      <c r="G53" s="134">
        <v>86.4</v>
      </c>
      <c r="H53" s="133">
        <v>88.71</v>
      </c>
      <c r="I53" s="133">
        <v>101.06</v>
      </c>
      <c r="J53" s="133">
        <v>96.59</v>
      </c>
      <c r="K53" s="134">
        <v>98.8</v>
      </c>
    </row>
    <row r="54" spans="1:11">
      <c r="A54" s="132">
        <v>36342</v>
      </c>
      <c r="B54" s="133">
        <v>93.33</v>
      </c>
      <c r="C54" s="133">
        <v>93.16</v>
      </c>
      <c r="D54" s="133">
        <v>88.58</v>
      </c>
      <c r="E54" s="133">
        <v>92.14</v>
      </c>
      <c r="F54" s="134">
        <v>98.2</v>
      </c>
      <c r="G54" s="134">
        <v>86.4</v>
      </c>
      <c r="H54" s="133">
        <v>88.71</v>
      </c>
      <c r="I54" s="133">
        <v>101.31</v>
      </c>
      <c r="J54" s="133">
        <v>97.53</v>
      </c>
      <c r="K54" s="134">
        <v>98.2</v>
      </c>
    </row>
    <row r="55" spans="1:11">
      <c r="A55" s="132">
        <v>36373</v>
      </c>
      <c r="B55" s="133">
        <v>93.51</v>
      </c>
      <c r="C55" s="133">
        <v>93.25</v>
      </c>
      <c r="D55" s="133">
        <v>88.75</v>
      </c>
      <c r="E55" s="133">
        <v>92.39</v>
      </c>
      <c r="F55" s="134">
        <v>98.1</v>
      </c>
      <c r="G55" s="134">
        <v>86.5</v>
      </c>
      <c r="H55" s="133">
        <v>88.87</v>
      </c>
      <c r="I55" s="133">
        <v>101.48</v>
      </c>
      <c r="J55" s="133">
        <v>97.95</v>
      </c>
      <c r="K55" s="134">
        <v>98.5</v>
      </c>
    </row>
    <row r="56" spans="1:11">
      <c r="A56" s="132">
        <v>36404</v>
      </c>
      <c r="B56" s="133">
        <v>93.42</v>
      </c>
      <c r="C56" s="133">
        <v>93.25</v>
      </c>
      <c r="D56" s="133">
        <v>89.15</v>
      </c>
      <c r="E56" s="133">
        <v>92.31</v>
      </c>
      <c r="F56" s="134">
        <v>97.9</v>
      </c>
      <c r="G56" s="134">
        <v>86.6</v>
      </c>
      <c r="H56" s="133">
        <v>89.29</v>
      </c>
      <c r="I56" s="133">
        <v>101.73</v>
      </c>
      <c r="J56" s="133">
        <v>98.46</v>
      </c>
      <c r="K56" s="134">
        <v>97.9</v>
      </c>
    </row>
    <row r="57" spans="1:11">
      <c r="A57" s="132">
        <v>36434</v>
      </c>
      <c r="B57" s="133">
        <v>93.4</v>
      </c>
      <c r="C57" s="133">
        <v>93.34</v>
      </c>
      <c r="D57" s="133">
        <v>88.75</v>
      </c>
      <c r="E57" s="133">
        <v>92.39</v>
      </c>
      <c r="F57" s="134">
        <v>97.8</v>
      </c>
      <c r="G57" s="134">
        <v>86.8</v>
      </c>
      <c r="H57" s="133">
        <v>88.79</v>
      </c>
      <c r="I57" s="133">
        <v>101.73</v>
      </c>
      <c r="J57" s="133">
        <v>99.66</v>
      </c>
      <c r="K57" s="134">
        <v>97.6</v>
      </c>
    </row>
    <row r="58" spans="1:11">
      <c r="A58" s="132">
        <v>36465</v>
      </c>
      <c r="B58" s="133">
        <v>93.46</v>
      </c>
      <c r="C58" s="133">
        <v>93.42</v>
      </c>
      <c r="D58" s="133">
        <v>88.99</v>
      </c>
      <c r="E58" s="133">
        <v>92.56</v>
      </c>
      <c r="F58" s="134">
        <v>97.8</v>
      </c>
      <c r="G58" s="134">
        <v>86.8</v>
      </c>
      <c r="H58" s="133">
        <v>88.96</v>
      </c>
      <c r="I58" s="133">
        <v>101.98</v>
      </c>
      <c r="J58" s="133">
        <v>100.26</v>
      </c>
      <c r="K58" s="134">
        <v>97.5</v>
      </c>
    </row>
    <row r="59" spans="1:11">
      <c r="A59" s="132">
        <v>36495</v>
      </c>
      <c r="B59" s="133">
        <v>93.32</v>
      </c>
      <c r="C59" s="133">
        <v>93.34</v>
      </c>
      <c r="D59" s="133">
        <v>88.42</v>
      </c>
      <c r="E59" s="133">
        <v>92.56</v>
      </c>
      <c r="F59" s="134">
        <v>97.6</v>
      </c>
      <c r="G59" s="134">
        <v>86.9</v>
      </c>
      <c r="H59" s="133">
        <v>89.04</v>
      </c>
      <c r="I59" s="133">
        <v>101.48</v>
      </c>
      <c r="J59" s="133">
        <v>100.51</v>
      </c>
      <c r="K59" s="134">
        <v>97.1</v>
      </c>
    </row>
    <row r="60" spans="1:11">
      <c r="A60" s="132">
        <v>36526</v>
      </c>
      <c r="B60" s="133">
        <v>93.93</v>
      </c>
      <c r="C60" s="133">
        <v>93.6</v>
      </c>
      <c r="D60" s="133">
        <v>89.15</v>
      </c>
      <c r="E60" s="133">
        <v>92.82</v>
      </c>
      <c r="F60" s="134">
        <v>97.6</v>
      </c>
      <c r="G60" s="134">
        <v>87</v>
      </c>
      <c r="H60" s="133">
        <v>89.29</v>
      </c>
      <c r="I60" s="133">
        <v>101.48</v>
      </c>
      <c r="J60" s="133">
        <v>101.02</v>
      </c>
      <c r="K60" s="134">
        <v>98.8</v>
      </c>
    </row>
    <row r="61" spans="1:11">
      <c r="A61" s="132">
        <v>36557</v>
      </c>
      <c r="B61" s="133">
        <v>93.79</v>
      </c>
      <c r="C61" s="133">
        <v>93.68</v>
      </c>
      <c r="D61" s="133">
        <v>89.24</v>
      </c>
      <c r="E61" s="133">
        <v>93.16</v>
      </c>
      <c r="F61" s="134">
        <v>97.5</v>
      </c>
      <c r="G61" s="134">
        <v>87</v>
      </c>
      <c r="H61" s="133">
        <v>89.29</v>
      </c>
      <c r="I61" s="133">
        <v>100.89</v>
      </c>
      <c r="J61" s="133">
        <v>101.62</v>
      </c>
      <c r="K61" s="134">
        <v>97.8</v>
      </c>
    </row>
    <row r="62" spans="1:11">
      <c r="A62" s="132">
        <v>36586</v>
      </c>
      <c r="B62" s="133">
        <v>93.98</v>
      </c>
      <c r="C62" s="133">
        <v>93.77</v>
      </c>
      <c r="D62" s="133">
        <v>89.32</v>
      </c>
      <c r="E62" s="133">
        <v>93.42</v>
      </c>
      <c r="F62" s="134">
        <v>97.4</v>
      </c>
      <c r="G62" s="134">
        <v>87</v>
      </c>
      <c r="H62" s="133">
        <v>89.38</v>
      </c>
      <c r="I62" s="133">
        <v>101.56</v>
      </c>
      <c r="J62" s="133">
        <v>101.88</v>
      </c>
      <c r="K62" s="134">
        <v>98.3</v>
      </c>
    </row>
    <row r="63" spans="1:11">
      <c r="A63" s="132">
        <v>36617</v>
      </c>
      <c r="B63" s="133">
        <v>93.68</v>
      </c>
      <c r="C63" s="133">
        <v>93.6</v>
      </c>
      <c r="D63" s="133">
        <v>89.56</v>
      </c>
      <c r="E63" s="133">
        <v>93.25</v>
      </c>
      <c r="F63" s="134">
        <v>97.3</v>
      </c>
      <c r="G63" s="134">
        <v>87.1</v>
      </c>
      <c r="H63" s="133">
        <v>89.46</v>
      </c>
      <c r="I63" s="133">
        <v>101.39</v>
      </c>
      <c r="J63" s="133">
        <v>101.79</v>
      </c>
      <c r="K63" s="134">
        <v>97.3</v>
      </c>
    </row>
    <row r="64" spans="1:11">
      <c r="A64" s="132">
        <v>36647</v>
      </c>
      <c r="B64" s="133">
        <v>93.75</v>
      </c>
      <c r="C64" s="133">
        <v>93.68</v>
      </c>
      <c r="D64" s="133">
        <v>89.56</v>
      </c>
      <c r="E64" s="133">
        <v>93.42</v>
      </c>
      <c r="F64" s="134">
        <v>97.4</v>
      </c>
      <c r="G64" s="134">
        <v>87.2</v>
      </c>
      <c r="H64" s="133">
        <v>89.46</v>
      </c>
      <c r="I64" s="133">
        <v>101.31</v>
      </c>
      <c r="J64" s="133">
        <v>102.22</v>
      </c>
      <c r="K64" s="134">
        <v>97.2</v>
      </c>
    </row>
    <row r="65" spans="1:11">
      <c r="A65" s="132">
        <v>36678</v>
      </c>
      <c r="B65" s="133">
        <v>93.77</v>
      </c>
      <c r="C65" s="133">
        <v>93.77</v>
      </c>
      <c r="D65" s="133">
        <v>89.64</v>
      </c>
      <c r="E65" s="133">
        <v>93.33</v>
      </c>
      <c r="F65" s="134">
        <v>97.4</v>
      </c>
      <c r="G65" s="134">
        <v>87.5</v>
      </c>
      <c r="H65" s="133">
        <v>90.13</v>
      </c>
      <c r="I65" s="133">
        <v>101.14</v>
      </c>
      <c r="J65" s="133">
        <v>102.05</v>
      </c>
      <c r="K65" s="134">
        <v>96.9</v>
      </c>
    </row>
    <row r="66" spans="1:11">
      <c r="A66" s="132">
        <v>36708</v>
      </c>
      <c r="B66" s="133">
        <v>93.66</v>
      </c>
      <c r="C66" s="133">
        <v>93.77</v>
      </c>
      <c r="D66" s="133">
        <v>89.4</v>
      </c>
      <c r="E66" s="133">
        <v>93.5</v>
      </c>
      <c r="F66" s="134">
        <v>97.4</v>
      </c>
      <c r="G66" s="134">
        <v>87.5</v>
      </c>
      <c r="H66" s="133">
        <v>89.88</v>
      </c>
      <c r="I66" s="133">
        <v>100.81</v>
      </c>
      <c r="J66" s="133">
        <v>101.88</v>
      </c>
      <c r="K66" s="134">
        <v>96.4</v>
      </c>
    </row>
    <row r="67" spans="1:11">
      <c r="A67" s="132">
        <v>36739</v>
      </c>
      <c r="B67" s="133">
        <v>93.67</v>
      </c>
      <c r="C67" s="133">
        <v>93.86</v>
      </c>
      <c r="D67" s="133">
        <v>89.89</v>
      </c>
      <c r="E67" s="133">
        <v>93.67</v>
      </c>
      <c r="F67" s="134">
        <v>97.4</v>
      </c>
      <c r="G67" s="134">
        <v>87.6</v>
      </c>
      <c r="H67" s="133">
        <v>89.97</v>
      </c>
      <c r="I67" s="133">
        <v>100.64</v>
      </c>
      <c r="J67" s="133">
        <v>101.88</v>
      </c>
      <c r="K67" s="134">
        <v>96</v>
      </c>
    </row>
    <row r="68" spans="1:11">
      <c r="A68" s="132">
        <v>36770</v>
      </c>
      <c r="B68" s="133">
        <v>94.09</v>
      </c>
      <c r="C68" s="133">
        <v>93.95</v>
      </c>
      <c r="D68" s="133">
        <v>90.05</v>
      </c>
      <c r="E68" s="133">
        <v>93.76</v>
      </c>
      <c r="F68" s="134">
        <v>97.4</v>
      </c>
      <c r="G68" s="134">
        <v>87.7</v>
      </c>
      <c r="H68" s="133">
        <v>90.22</v>
      </c>
      <c r="I68" s="133">
        <v>100.56</v>
      </c>
      <c r="J68" s="133">
        <v>102.05</v>
      </c>
      <c r="K68" s="134">
        <v>97.6</v>
      </c>
    </row>
    <row r="69" spans="1:11">
      <c r="A69" s="132">
        <v>36800</v>
      </c>
      <c r="B69" s="133">
        <v>93.82</v>
      </c>
      <c r="C69" s="133">
        <v>93.95</v>
      </c>
      <c r="D69" s="133">
        <v>89.72</v>
      </c>
      <c r="E69" s="133">
        <v>93.84</v>
      </c>
      <c r="F69" s="134">
        <v>97.3</v>
      </c>
      <c r="G69" s="134">
        <v>87.9</v>
      </c>
      <c r="H69" s="133">
        <v>90.39</v>
      </c>
      <c r="I69" s="133">
        <v>100.98</v>
      </c>
      <c r="J69" s="133">
        <v>101.71</v>
      </c>
      <c r="K69" s="134">
        <v>96.2</v>
      </c>
    </row>
    <row r="70" spans="1:11">
      <c r="A70" s="132">
        <v>36831</v>
      </c>
      <c r="B70" s="133">
        <v>94.12</v>
      </c>
      <c r="C70" s="133">
        <v>94.03</v>
      </c>
      <c r="D70" s="133">
        <v>89.97</v>
      </c>
      <c r="E70" s="133">
        <v>93.93</v>
      </c>
      <c r="F70" s="134">
        <v>97.2</v>
      </c>
      <c r="G70" s="134">
        <v>87.9</v>
      </c>
      <c r="H70" s="133">
        <v>90.81</v>
      </c>
      <c r="I70" s="133">
        <v>101.23</v>
      </c>
      <c r="J70" s="133">
        <v>101.54</v>
      </c>
      <c r="K70" s="134">
        <v>97.2</v>
      </c>
    </row>
    <row r="71" spans="1:11">
      <c r="A71" s="132">
        <v>36861</v>
      </c>
      <c r="B71" s="133">
        <v>93.76</v>
      </c>
      <c r="C71" s="133">
        <v>93.95</v>
      </c>
      <c r="D71" s="133">
        <v>89.56</v>
      </c>
      <c r="E71" s="133">
        <v>93.84</v>
      </c>
      <c r="F71" s="134">
        <v>97.4</v>
      </c>
      <c r="G71" s="134">
        <v>88.1</v>
      </c>
      <c r="H71" s="133">
        <v>90.98</v>
      </c>
      <c r="I71" s="133">
        <v>101.06</v>
      </c>
      <c r="J71" s="133">
        <v>100.85</v>
      </c>
      <c r="K71" s="134">
        <v>95.7</v>
      </c>
    </row>
    <row r="72" spans="1:11">
      <c r="A72" s="132">
        <v>36892</v>
      </c>
      <c r="B72" s="133">
        <v>94.27</v>
      </c>
      <c r="C72" s="133">
        <v>94.21</v>
      </c>
      <c r="D72" s="133">
        <v>90.13</v>
      </c>
      <c r="E72" s="133">
        <v>94.18</v>
      </c>
      <c r="F72" s="134">
        <v>97.3</v>
      </c>
      <c r="G72" s="134">
        <v>88.1</v>
      </c>
      <c r="H72" s="133">
        <v>92.83</v>
      </c>
      <c r="I72" s="133">
        <v>101.56</v>
      </c>
      <c r="J72" s="133">
        <v>100.43</v>
      </c>
      <c r="K72" s="134">
        <v>97.5</v>
      </c>
    </row>
    <row r="73" spans="1:11">
      <c r="A73" s="132">
        <v>36923</v>
      </c>
      <c r="B73" s="133">
        <v>94.6</v>
      </c>
      <c r="C73" s="133">
        <v>94.38</v>
      </c>
      <c r="D73" s="133">
        <v>90.21</v>
      </c>
      <c r="E73" s="133">
        <v>94.36</v>
      </c>
      <c r="F73" s="134">
        <v>97.7</v>
      </c>
      <c r="G73" s="134">
        <v>88.3</v>
      </c>
      <c r="H73" s="133">
        <v>93.25</v>
      </c>
      <c r="I73" s="133">
        <v>101.65</v>
      </c>
      <c r="J73" s="133">
        <v>100.34</v>
      </c>
      <c r="K73" s="134">
        <v>98</v>
      </c>
    </row>
    <row r="74" spans="1:11">
      <c r="A74" s="132">
        <v>36951</v>
      </c>
      <c r="B74" s="133">
        <v>94.85</v>
      </c>
      <c r="C74" s="133">
        <v>94.64</v>
      </c>
      <c r="D74" s="133">
        <v>90.21</v>
      </c>
      <c r="E74" s="133">
        <v>94.61</v>
      </c>
      <c r="F74" s="134">
        <v>98</v>
      </c>
      <c r="G74" s="134">
        <v>88.7</v>
      </c>
      <c r="H74" s="133">
        <v>93.75</v>
      </c>
      <c r="I74" s="133">
        <v>100.89</v>
      </c>
      <c r="J74" s="133">
        <v>100.09</v>
      </c>
      <c r="K74" s="134">
        <v>98.1</v>
      </c>
    </row>
    <row r="75" spans="1:11">
      <c r="A75" s="132">
        <v>36982</v>
      </c>
      <c r="B75" s="133">
        <v>95</v>
      </c>
      <c r="C75" s="133">
        <v>94.73</v>
      </c>
      <c r="D75" s="133">
        <v>90.21</v>
      </c>
      <c r="E75" s="133">
        <v>94.7</v>
      </c>
      <c r="F75" s="134">
        <v>97.9</v>
      </c>
      <c r="G75" s="134">
        <v>89.1</v>
      </c>
      <c r="H75" s="133">
        <v>93.92</v>
      </c>
      <c r="I75" s="133">
        <v>101.23</v>
      </c>
      <c r="J75" s="133">
        <v>99.83</v>
      </c>
      <c r="K75" s="134">
        <v>98.3</v>
      </c>
    </row>
    <row r="76" spans="1:11">
      <c r="A76" s="132">
        <v>37012</v>
      </c>
      <c r="B76" s="133">
        <v>95.05</v>
      </c>
      <c r="C76" s="133">
        <v>94.81</v>
      </c>
      <c r="D76" s="133">
        <v>90.21</v>
      </c>
      <c r="E76" s="133">
        <v>94.7</v>
      </c>
      <c r="F76" s="134">
        <v>98.2</v>
      </c>
      <c r="G76" s="134">
        <v>89.3</v>
      </c>
      <c r="H76" s="133">
        <v>94.17</v>
      </c>
      <c r="I76" s="133">
        <v>101.48</v>
      </c>
      <c r="J76" s="133">
        <v>99.23</v>
      </c>
      <c r="K76" s="134">
        <v>97.8</v>
      </c>
    </row>
    <row r="77" spans="1:11">
      <c r="A77" s="132">
        <v>37043</v>
      </c>
      <c r="B77" s="133">
        <v>95.27</v>
      </c>
      <c r="C77" s="133">
        <v>94.9</v>
      </c>
      <c r="D77" s="133">
        <v>90.13</v>
      </c>
      <c r="E77" s="133">
        <v>94.61</v>
      </c>
      <c r="F77" s="134">
        <v>98.3</v>
      </c>
      <c r="G77" s="134">
        <v>89.7</v>
      </c>
      <c r="H77" s="133">
        <v>94.34</v>
      </c>
      <c r="I77" s="133">
        <v>101.48</v>
      </c>
      <c r="J77" s="133">
        <v>99.32</v>
      </c>
      <c r="K77" s="134">
        <v>98.6</v>
      </c>
    </row>
    <row r="78" spans="1:11">
      <c r="A78" s="132">
        <v>37073</v>
      </c>
      <c r="B78" s="133">
        <v>95.3</v>
      </c>
      <c r="C78" s="133">
        <v>95.08</v>
      </c>
      <c r="D78" s="133">
        <v>90.54</v>
      </c>
      <c r="E78" s="133">
        <v>94.78</v>
      </c>
      <c r="F78" s="134">
        <v>98.6</v>
      </c>
      <c r="G78" s="134">
        <v>89.7</v>
      </c>
      <c r="H78" s="133">
        <v>94.17</v>
      </c>
      <c r="I78" s="133">
        <v>101.06</v>
      </c>
      <c r="J78" s="133">
        <v>99.32</v>
      </c>
      <c r="K78" s="134">
        <v>98.1</v>
      </c>
    </row>
    <row r="79" spans="1:11">
      <c r="A79" s="132">
        <v>37104</v>
      </c>
      <c r="B79" s="133">
        <v>95.47</v>
      </c>
      <c r="C79" s="133">
        <v>95.16</v>
      </c>
      <c r="D79" s="133">
        <v>90.3</v>
      </c>
      <c r="E79" s="133">
        <v>94.95</v>
      </c>
      <c r="F79" s="134">
        <v>98.7</v>
      </c>
      <c r="G79" s="134">
        <v>90.1</v>
      </c>
      <c r="H79" s="133">
        <v>94.25</v>
      </c>
      <c r="I79" s="133">
        <v>101.31</v>
      </c>
      <c r="J79" s="133">
        <v>99.4</v>
      </c>
      <c r="K79" s="134">
        <v>98.2</v>
      </c>
    </row>
    <row r="80" spans="1:11">
      <c r="A80" s="132">
        <v>37135</v>
      </c>
      <c r="B80" s="133">
        <v>95.44</v>
      </c>
      <c r="C80" s="133">
        <v>95.25</v>
      </c>
      <c r="D80" s="133">
        <v>90.54</v>
      </c>
      <c r="E80" s="133">
        <v>94.95</v>
      </c>
      <c r="F80" s="134">
        <v>98.7</v>
      </c>
      <c r="G80" s="134">
        <v>90.1</v>
      </c>
      <c r="H80" s="133">
        <v>94.34</v>
      </c>
      <c r="I80" s="133">
        <v>101.48</v>
      </c>
      <c r="J80" s="133">
        <v>99.23</v>
      </c>
      <c r="K80" s="134">
        <v>97.7</v>
      </c>
    </row>
    <row r="81" spans="1:11">
      <c r="A81" s="132">
        <v>37165</v>
      </c>
      <c r="B81" s="133">
        <v>95.67</v>
      </c>
      <c r="C81" s="133">
        <v>95.16</v>
      </c>
      <c r="D81" s="133">
        <v>90.05</v>
      </c>
      <c r="E81" s="133">
        <v>94.87</v>
      </c>
      <c r="F81" s="134">
        <v>98.7</v>
      </c>
      <c r="G81" s="134">
        <v>90.3</v>
      </c>
      <c r="H81" s="133">
        <v>94.76</v>
      </c>
      <c r="I81" s="133">
        <v>100.98</v>
      </c>
      <c r="J81" s="133">
        <v>98.98</v>
      </c>
      <c r="K81" s="134">
        <v>98.7</v>
      </c>
    </row>
    <row r="82" spans="1:11">
      <c r="A82" s="132">
        <v>37196</v>
      </c>
      <c r="B82" s="133">
        <v>95.55</v>
      </c>
      <c r="C82" s="133">
        <v>95.25</v>
      </c>
      <c r="D82" s="133">
        <v>90.54</v>
      </c>
      <c r="E82" s="133">
        <v>94.95</v>
      </c>
      <c r="F82" s="134">
        <v>98.9</v>
      </c>
      <c r="G82" s="134">
        <v>90.4</v>
      </c>
      <c r="H82" s="133">
        <v>94.67</v>
      </c>
      <c r="I82" s="133">
        <v>100.39</v>
      </c>
      <c r="J82" s="133">
        <v>98.38</v>
      </c>
      <c r="K82" s="134">
        <v>97.6</v>
      </c>
    </row>
    <row r="83" spans="1:11">
      <c r="A83" s="132">
        <v>37226</v>
      </c>
      <c r="B83" s="133">
        <v>95.12</v>
      </c>
      <c r="C83" s="133">
        <v>95.16</v>
      </c>
      <c r="D83" s="133">
        <v>89.97</v>
      </c>
      <c r="E83" s="133">
        <v>94.87</v>
      </c>
      <c r="F83" s="134">
        <v>98.9</v>
      </c>
      <c r="G83" s="134">
        <v>90.4</v>
      </c>
      <c r="H83" s="133">
        <v>94.67</v>
      </c>
      <c r="I83" s="133">
        <v>100.31</v>
      </c>
      <c r="J83" s="133">
        <v>98.21</v>
      </c>
      <c r="K83" s="134">
        <v>96.6</v>
      </c>
    </row>
    <row r="84" spans="1:11">
      <c r="A84" s="132">
        <v>37257</v>
      </c>
      <c r="B84" s="133">
        <v>95.68</v>
      </c>
      <c r="C84" s="133">
        <v>95.51</v>
      </c>
      <c r="D84" s="133">
        <v>90.54</v>
      </c>
      <c r="E84" s="133">
        <v>94.95</v>
      </c>
      <c r="F84" s="134">
        <v>99</v>
      </c>
      <c r="G84" s="134">
        <v>90.7</v>
      </c>
      <c r="H84" s="133">
        <v>95.01</v>
      </c>
      <c r="I84" s="133">
        <v>102.98</v>
      </c>
      <c r="J84" s="133">
        <v>98.63</v>
      </c>
      <c r="K84" s="134">
        <v>98.2</v>
      </c>
    </row>
    <row r="85" spans="1:11">
      <c r="A85" s="132">
        <v>37288</v>
      </c>
      <c r="B85" s="133">
        <v>95.83</v>
      </c>
      <c r="C85" s="133">
        <v>95.6</v>
      </c>
      <c r="D85" s="133">
        <v>90.54</v>
      </c>
      <c r="E85" s="133">
        <v>95.04</v>
      </c>
      <c r="F85" s="134">
        <v>98.8</v>
      </c>
      <c r="G85" s="134">
        <v>91.1</v>
      </c>
      <c r="H85" s="133">
        <v>95.35</v>
      </c>
      <c r="I85" s="133">
        <v>103.23</v>
      </c>
      <c r="J85" s="133">
        <v>98.29</v>
      </c>
      <c r="K85" s="134">
        <v>98.5</v>
      </c>
    </row>
    <row r="86" spans="1:11">
      <c r="A86" s="132">
        <v>37316</v>
      </c>
      <c r="B86" s="133">
        <v>95.88</v>
      </c>
      <c r="C86" s="133">
        <v>95.68</v>
      </c>
      <c r="D86" s="133">
        <v>90.54</v>
      </c>
      <c r="E86" s="133">
        <v>95.04</v>
      </c>
      <c r="F86" s="134">
        <v>98.9</v>
      </c>
      <c r="G86" s="134">
        <v>91.3</v>
      </c>
      <c r="H86" s="133">
        <v>95.68</v>
      </c>
      <c r="I86" s="133">
        <v>102.73</v>
      </c>
      <c r="J86" s="133">
        <v>98.63</v>
      </c>
      <c r="K86" s="134">
        <v>98.1</v>
      </c>
    </row>
    <row r="87" spans="1:11">
      <c r="A87" s="132">
        <v>37347</v>
      </c>
      <c r="B87" s="133">
        <v>96.12</v>
      </c>
      <c r="C87" s="133">
        <v>96.03</v>
      </c>
      <c r="D87" s="133">
        <v>90.46</v>
      </c>
      <c r="E87" s="133">
        <v>94.95</v>
      </c>
      <c r="F87" s="134">
        <v>99</v>
      </c>
      <c r="G87" s="134">
        <v>91.5</v>
      </c>
      <c r="H87" s="133">
        <v>99.72</v>
      </c>
      <c r="I87" s="133">
        <v>103.07</v>
      </c>
      <c r="J87" s="133">
        <v>98.63</v>
      </c>
      <c r="K87" s="134">
        <v>98.1</v>
      </c>
    </row>
    <row r="88" spans="1:11">
      <c r="A88" s="132">
        <v>37377</v>
      </c>
      <c r="B88" s="133">
        <v>96.37</v>
      </c>
      <c r="C88" s="133">
        <v>96.21</v>
      </c>
      <c r="D88" s="133">
        <v>90.46</v>
      </c>
      <c r="E88" s="133">
        <v>95.29</v>
      </c>
      <c r="F88" s="134">
        <v>99.1</v>
      </c>
      <c r="G88" s="134">
        <v>91.7</v>
      </c>
      <c r="H88" s="133">
        <v>100.22</v>
      </c>
      <c r="I88" s="133">
        <v>103.23</v>
      </c>
      <c r="J88" s="133">
        <v>98.98</v>
      </c>
      <c r="K88" s="134">
        <v>98.2</v>
      </c>
    </row>
    <row r="89" spans="1:11">
      <c r="A89" s="132">
        <v>37408</v>
      </c>
      <c r="B89" s="133">
        <v>96.41</v>
      </c>
      <c r="C89" s="133">
        <v>96.47</v>
      </c>
      <c r="D89" s="133">
        <v>90.38</v>
      </c>
      <c r="E89" s="133">
        <v>95.46</v>
      </c>
      <c r="F89" s="134">
        <v>99.3</v>
      </c>
      <c r="G89" s="134">
        <v>92.2</v>
      </c>
      <c r="H89" s="133">
        <v>100.22</v>
      </c>
      <c r="I89" s="133">
        <v>103.07</v>
      </c>
      <c r="J89" s="133">
        <v>98.81</v>
      </c>
      <c r="K89" s="134">
        <v>97.6</v>
      </c>
    </row>
    <row r="90" spans="1:11">
      <c r="A90" s="132">
        <v>37438</v>
      </c>
      <c r="B90" s="133">
        <v>96.67</v>
      </c>
      <c r="C90" s="133">
        <v>96.55</v>
      </c>
      <c r="D90" s="133">
        <v>90.7</v>
      </c>
      <c r="E90" s="133">
        <v>95.63</v>
      </c>
      <c r="F90" s="134">
        <v>99.4</v>
      </c>
      <c r="G90" s="134">
        <v>92.2</v>
      </c>
      <c r="H90" s="133">
        <v>100.22</v>
      </c>
      <c r="I90" s="133">
        <v>102.98</v>
      </c>
      <c r="J90" s="133">
        <v>98.72</v>
      </c>
      <c r="K90" s="134">
        <v>98.4</v>
      </c>
    </row>
    <row r="91" spans="1:11">
      <c r="A91" s="132">
        <v>37469</v>
      </c>
      <c r="B91" s="133">
        <v>96.81</v>
      </c>
      <c r="C91" s="133">
        <v>96.73</v>
      </c>
      <c r="D91" s="133">
        <v>90.7</v>
      </c>
      <c r="E91" s="133">
        <v>95.98</v>
      </c>
      <c r="F91" s="134">
        <v>99.3</v>
      </c>
      <c r="G91" s="134">
        <v>92.6</v>
      </c>
      <c r="H91" s="133">
        <v>100.06</v>
      </c>
      <c r="I91" s="133">
        <v>102.48</v>
      </c>
      <c r="J91" s="133">
        <v>98.98</v>
      </c>
      <c r="K91" s="134">
        <v>98.3</v>
      </c>
    </row>
    <row r="92" spans="1:11">
      <c r="A92" s="132">
        <v>37500</v>
      </c>
      <c r="B92" s="133">
        <v>96.97</v>
      </c>
      <c r="C92" s="133">
        <v>96.81</v>
      </c>
      <c r="D92" s="133">
        <v>91.03</v>
      </c>
      <c r="E92" s="133">
        <v>96.06</v>
      </c>
      <c r="F92" s="134">
        <v>99.5</v>
      </c>
      <c r="G92" s="134">
        <v>92.7</v>
      </c>
      <c r="H92" s="133">
        <v>99.3</v>
      </c>
      <c r="I92" s="133">
        <v>102.23</v>
      </c>
      <c r="J92" s="133">
        <v>98.89</v>
      </c>
      <c r="K92" s="134">
        <v>98.6</v>
      </c>
    </row>
    <row r="93" spans="1:11">
      <c r="A93" s="132">
        <v>37530</v>
      </c>
      <c r="B93" s="133">
        <v>96.97</v>
      </c>
      <c r="C93" s="133">
        <v>96.81</v>
      </c>
      <c r="D93" s="133">
        <v>90.95</v>
      </c>
      <c r="E93" s="133">
        <v>96.06</v>
      </c>
      <c r="F93" s="134">
        <v>99.3</v>
      </c>
      <c r="G93" s="134">
        <v>93</v>
      </c>
      <c r="H93" s="133">
        <v>99.89</v>
      </c>
      <c r="I93" s="133">
        <v>102.31</v>
      </c>
      <c r="J93" s="133">
        <v>99.15</v>
      </c>
      <c r="K93" s="134">
        <v>98.4</v>
      </c>
    </row>
    <row r="94" spans="1:11">
      <c r="A94" s="132">
        <v>37561</v>
      </c>
      <c r="B94" s="133">
        <v>96.87</v>
      </c>
      <c r="C94" s="133">
        <v>96.9</v>
      </c>
      <c r="D94" s="133">
        <v>91.44</v>
      </c>
      <c r="E94" s="133">
        <v>96.15</v>
      </c>
      <c r="F94" s="134">
        <v>99.2</v>
      </c>
      <c r="G94" s="134">
        <v>93.2</v>
      </c>
      <c r="H94" s="133">
        <v>99.97</v>
      </c>
      <c r="I94" s="133">
        <v>101.98</v>
      </c>
      <c r="J94" s="133">
        <v>99.15</v>
      </c>
      <c r="K94" s="134">
        <v>97.4</v>
      </c>
    </row>
    <row r="95" spans="1:11">
      <c r="A95" s="132">
        <v>37591</v>
      </c>
      <c r="B95" s="133">
        <v>96.71</v>
      </c>
      <c r="C95" s="133">
        <v>96.73</v>
      </c>
      <c r="D95" s="133">
        <v>91.19</v>
      </c>
      <c r="E95" s="133">
        <v>96.15</v>
      </c>
      <c r="F95" s="134">
        <v>99.1</v>
      </c>
      <c r="G95" s="134">
        <v>93</v>
      </c>
      <c r="H95" s="133">
        <v>98.96</v>
      </c>
      <c r="I95" s="133">
        <v>101.98</v>
      </c>
      <c r="J95" s="133">
        <v>98.81</v>
      </c>
      <c r="K95" s="134">
        <v>97.1</v>
      </c>
    </row>
    <row r="96" spans="1:11">
      <c r="A96" s="132">
        <v>37622</v>
      </c>
      <c r="B96" s="133">
        <v>97.13</v>
      </c>
      <c r="C96" s="133">
        <v>97.16</v>
      </c>
      <c r="D96" s="133">
        <v>91.93</v>
      </c>
      <c r="E96" s="133">
        <v>96.4</v>
      </c>
      <c r="F96" s="134">
        <v>99.2</v>
      </c>
      <c r="G96" s="134">
        <v>93.3</v>
      </c>
      <c r="H96" s="133">
        <v>100.14</v>
      </c>
      <c r="I96" s="133">
        <v>101.23</v>
      </c>
      <c r="J96" s="133">
        <v>99.23</v>
      </c>
      <c r="K96" s="134">
        <v>97.9</v>
      </c>
    </row>
    <row r="97" spans="1:11">
      <c r="A97" s="132">
        <v>37653</v>
      </c>
      <c r="B97" s="133">
        <v>97.53</v>
      </c>
      <c r="C97" s="133">
        <v>97.51</v>
      </c>
      <c r="D97" s="133">
        <v>91.84</v>
      </c>
      <c r="E97" s="133">
        <v>96.83</v>
      </c>
      <c r="F97" s="134">
        <v>99.3</v>
      </c>
      <c r="G97" s="134">
        <v>94.1</v>
      </c>
      <c r="H97" s="133">
        <v>99.22</v>
      </c>
      <c r="I97" s="133">
        <v>101.73</v>
      </c>
      <c r="J97" s="133">
        <v>100.68</v>
      </c>
      <c r="K97" s="134">
        <v>98.3</v>
      </c>
    </row>
    <row r="98" spans="1:11">
      <c r="A98" s="132">
        <v>37681</v>
      </c>
      <c r="B98" s="133">
        <v>97.6</v>
      </c>
      <c r="C98" s="133">
        <v>97.6</v>
      </c>
      <c r="D98" s="133">
        <v>91.44</v>
      </c>
      <c r="E98" s="133">
        <v>97</v>
      </c>
      <c r="F98" s="134">
        <v>99.3</v>
      </c>
      <c r="G98" s="134">
        <v>94.1</v>
      </c>
      <c r="H98" s="133">
        <v>99.55</v>
      </c>
      <c r="I98" s="133">
        <v>102.73</v>
      </c>
      <c r="J98" s="133">
        <v>100.6</v>
      </c>
      <c r="K98" s="134">
        <v>98.3</v>
      </c>
    </row>
    <row r="99" spans="1:11">
      <c r="A99" s="132">
        <v>37712</v>
      </c>
      <c r="B99" s="133">
        <v>97.87</v>
      </c>
      <c r="C99" s="133">
        <v>97.77</v>
      </c>
      <c r="D99" s="133">
        <v>91.44</v>
      </c>
      <c r="E99" s="133">
        <v>97.26</v>
      </c>
      <c r="F99" s="134">
        <v>99.2</v>
      </c>
      <c r="G99" s="134">
        <v>94.7</v>
      </c>
      <c r="H99" s="133">
        <v>99.55</v>
      </c>
      <c r="I99" s="133">
        <v>103.23</v>
      </c>
      <c r="J99" s="133">
        <v>100.68</v>
      </c>
      <c r="K99" s="134">
        <v>98.9</v>
      </c>
    </row>
    <row r="100" spans="1:11">
      <c r="A100" s="132">
        <v>37742</v>
      </c>
      <c r="B100" s="133">
        <v>98.12</v>
      </c>
      <c r="C100" s="133">
        <v>98.12</v>
      </c>
      <c r="D100" s="133">
        <v>91.68</v>
      </c>
      <c r="E100" s="133">
        <v>97.43</v>
      </c>
      <c r="F100" s="134">
        <v>99.4</v>
      </c>
      <c r="G100" s="134">
        <v>95.7</v>
      </c>
      <c r="H100" s="133">
        <v>99.8</v>
      </c>
      <c r="I100" s="133">
        <v>103.57</v>
      </c>
      <c r="J100" s="133">
        <v>100.68</v>
      </c>
      <c r="K100" s="134">
        <v>99.1</v>
      </c>
    </row>
    <row r="101" spans="1:11">
      <c r="A101" s="132">
        <v>37773</v>
      </c>
      <c r="B101" s="133">
        <v>98.3</v>
      </c>
      <c r="C101" s="133">
        <v>98.29</v>
      </c>
      <c r="D101" s="133">
        <v>91.6</v>
      </c>
      <c r="E101" s="133">
        <v>97.85</v>
      </c>
      <c r="F101" s="134">
        <v>99.3</v>
      </c>
      <c r="G101" s="134">
        <v>95.8</v>
      </c>
      <c r="H101" s="133">
        <v>101.07</v>
      </c>
      <c r="I101" s="133">
        <v>103.99</v>
      </c>
      <c r="J101" s="133">
        <v>100.68</v>
      </c>
      <c r="K101" s="134">
        <v>98.9</v>
      </c>
    </row>
    <row r="102" spans="1:11">
      <c r="A102" s="132">
        <v>37803</v>
      </c>
      <c r="B102" s="133">
        <v>98.04</v>
      </c>
      <c r="C102" s="133">
        <v>98.46</v>
      </c>
      <c r="D102" s="133">
        <v>91.68</v>
      </c>
      <c r="E102" s="133">
        <v>98.02</v>
      </c>
      <c r="F102" s="134">
        <v>99.4</v>
      </c>
      <c r="G102" s="134">
        <v>96.3</v>
      </c>
      <c r="H102" s="133">
        <v>100.81</v>
      </c>
      <c r="I102" s="133">
        <v>104.82</v>
      </c>
      <c r="J102" s="133">
        <v>100.6</v>
      </c>
      <c r="K102" s="134">
        <v>97.1</v>
      </c>
    </row>
    <row r="103" spans="1:11">
      <c r="A103" s="132">
        <v>37834</v>
      </c>
      <c r="B103" s="133">
        <v>98.46</v>
      </c>
      <c r="C103" s="133">
        <v>98.55</v>
      </c>
      <c r="D103" s="133">
        <v>91.44</v>
      </c>
      <c r="E103" s="133">
        <v>98.11</v>
      </c>
      <c r="F103" s="134">
        <v>99.4</v>
      </c>
      <c r="G103" s="134">
        <v>96.7</v>
      </c>
      <c r="H103" s="133">
        <v>101.23</v>
      </c>
      <c r="I103" s="133">
        <v>104.07</v>
      </c>
      <c r="J103" s="133">
        <v>100.85</v>
      </c>
      <c r="K103" s="134">
        <v>98.9</v>
      </c>
    </row>
    <row r="104" spans="1:11">
      <c r="A104" s="132">
        <v>37865</v>
      </c>
      <c r="B104" s="133">
        <v>98.52</v>
      </c>
      <c r="C104" s="133">
        <v>98.73</v>
      </c>
      <c r="D104" s="133">
        <v>91.93</v>
      </c>
      <c r="E104" s="133">
        <v>98.19</v>
      </c>
      <c r="F104" s="134">
        <v>99.4</v>
      </c>
      <c r="G104" s="134">
        <v>96.7</v>
      </c>
      <c r="H104" s="133">
        <v>101.07</v>
      </c>
      <c r="I104" s="133">
        <v>104.49</v>
      </c>
      <c r="J104" s="133">
        <v>101.02</v>
      </c>
      <c r="K104" s="134">
        <v>98.7</v>
      </c>
    </row>
    <row r="105" spans="1:11">
      <c r="A105" s="132">
        <v>37895</v>
      </c>
      <c r="B105" s="133">
        <v>98.65</v>
      </c>
      <c r="C105" s="133">
        <v>98.81</v>
      </c>
      <c r="D105" s="133">
        <v>92.01</v>
      </c>
      <c r="E105" s="133">
        <v>98.45</v>
      </c>
      <c r="F105" s="134">
        <v>99.4</v>
      </c>
      <c r="G105" s="134">
        <v>97.4</v>
      </c>
      <c r="H105" s="133">
        <v>101.32</v>
      </c>
      <c r="I105" s="133">
        <v>103.74</v>
      </c>
      <c r="J105" s="133">
        <v>100.68</v>
      </c>
      <c r="K105" s="134">
        <v>98.7</v>
      </c>
    </row>
    <row r="106" spans="1:11">
      <c r="A106" s="132">
        <v>37926</v>
      </c>
      <c r="B106" s="133">
        <v>98.54</v>
      </c>
      <c r="C106" s="133">
        <v>98.9</v>
      </c>
      <c r="D106" s="133">
        <v>92.5</v>
      </c>
      <c r="E106" s="133">
        <v>98.62</v>
      </c>
      <c r="F106" s="134">
        <v>99.5</v>
      </c>
      <c r="G106" s="134">
        <v>97.7</v>
      </c>
      <c r="H106" s="133">
        <v>100.48</v>
      </c>
      <c r="I106" s="133">
        <v>102.9</v>
      </c>
      <c r="J106" s="133">
        <v>100.94</v>
      </c>
      <c r="K106" s="134">
        <v>97.7</v>
      </c>
    </row>
    <row r="107" spans="1:11">
      <c r="A107" s="132">
        <v>37956</v>
      </c>
      <c r="B107" s="133">
        <v>98.2</v>
      </c>
      <c r="C107" s="133">
        <v>98.81</v>
      </c>
      <c r="D107" s="133">
        <v>92.09</v>
      </c>
      <c r="E107" s="133">
        <v>98.54</v>
      </c>
      <c r="F107" s="134">
        <v>99.4</v>
      </c>
      <c r="G107" s="134">
        <v>97.8</v>
      </c>
      <c r="H107" s="133">
        <v>100.39</v>
      </c>
      <c r="I107" s="133">
        <v>101.65</v>
      </c>
      <c r="J107" s="133">
        <v>100.17</v>
      </c>
      <c r="K107" s="134">
        <v>96.5</v>
      </c>
    </row>
    <row r="108" spans="1:11">
      <c r="A108" s="132">
        <v>37987</v>
      </c>
      <c r="B108" s="133">
        <v>98.82</v>
      </c>
      <c r="C108" s="133">
        <v>99.07</v>
      </c>
      <c r="D108" s="133">
        <v>92.82</v>
      </c>
      <c r="E108" s="133">
        <v>98.96</v>
      </c>
      <c r="F108" s="134">
        <v>99.4</v>
      </c>
      <c r="G108" s="134">
        <v>97.9</v>
      </c>
      <c r="H108" s="133">
        <v>100.73</v>
      </c>
      <c r="I108" s="133">
        <v>102.57</v>
      </c>
      <c r="J108" s="133">
        <v>100.34</v>
      </c>
      <c r="K108" s="134">
        <v>98.1</v>
      </c>
    </row>
    <row r="109" spans="1:11">
      <c r="A109" s="132">
        <v>38018</v>
      </c>
      <c r="B109" s="133">
        <v>99.04</v>
      </c>
      <c r="C109" s="133">
        <v>99.42</v>
      </c>
      <c r="D109" s="133">
        <v>93.31</v>
      </c>
      <c r="E109" s="133">
        <v>99.39</v>
      </c>
      <c r="F109" s="134">
        <v>99.6</v>
      </c>
      <c r="G109" s="134">
        <v>98.1</v>
      </c>
      <c r="H109" s="133">
        <v>100.56</v>
      </c>
      <c r="I109" s="133">
        <v>102.9</v>
      </c>
      <c r="J109" s="133">
        <v>100.6</v>
      </c>
      <c r="K109" s="134">
        <v>98.2</v>
      </c>
    </row>
    <row r="110" spans="1:11">
      <c r="A110" s="132">
        <v>38047</v>
      </c>
      <c r="B110" s="133">
        <v>99.27</v>
      </c>
      <c r="C110" s="133">
        <v>99.42</v>
      </c>
      <c r="D110" s="133">
        <v>93.56</v>
      </c>
      <c r="E110" s="133">
        <v>99.82</v>
      </c>
      <c r="F110" s="134">
        <v>99.7</v>
      </c>
      <c r="G110" s="134">
        <v>98.5</v>
      </c>
      <c r="H110" s="133">
        <v>100.48</v>
      </c>
      <c r="I110" s="133">
        <v>103.49</v>
      </c>
      <c r="J110" s="133">
        <v>100.6</v>
      </c>
      <c r="K110" s="134">
        <v>98.9</v>
      </c>
    </row>
    <row r="111" spans="1:11">
      <c r="A111" s="132">
        <v>38078</v>
      </c>
      <c r="B111" s="133">
        <v>99.42</v>
      </c>
      <c r="C111" s="133">
        <v>99.51</v>
      </c>
      <c r="D111" s="133">
        <v>95.51</v>
      </c>
      <c r="E111" s="133">
        <v>99.99</v>
      </c>
      <c r="F111" s="134">
        <v>99.5</v>
      </c>
      <c r="G111" s="134">
        <v>98.5</v>
      </c>
      <c r="H111" s="133">
        <v>99.8</v>
      </c>
      <c r="I111" s="133">
        <v>103.15</v>
      </c>
      <c r="J111" s="133">
        <v>100.94</v>
      </c>
      <c r="K111" s="134">
        <v>99.4</v>
      </c>
    </row>
    <row r="112" spans="1:11">
      <c r="A112" s="132">
        <v>38108</v>
      </c>
      <c r="B112" s="133">
        <v>99.78</v>
      </c>
      <c r="C112" s="133">
        <v>99.86</v>
      </c>
      <c r="D112" s="133">
        <v>96.81</v>
      </c>
      <c r="E112" s="133">
        <v>100.24</v>
      </c>
      <c r="F112" s="134">
        <v>99.8</v>
      </c>
      <c r="G112" s="134">
        <v>98.8</v>
      </c>
      <c r="H112" s="133">
        <v>100.48</v>
      </c>
      <c r="I112" s="133">
        <v>102.73</v>
      </c>
      <c r="J112" s="133">
        <v>100.94</v>
      </c>
      <c r="K112" s="134">
        <v>99.7</v>
      </c>
    </row>
    <row r="113" spans="1:11">
      <c r="A113" s="132">
        <v>38139</v>
      </c>
      <c r="B113" s="133">
        <v>99.73</v>
      </c>
      <c r="C113" s="133">
        <v>99.86</v>
      </c>
      <c r="D113" s="133">
        <v>97.39</v>
      </c>
      <c r="E113" s="133">
        <v>100.16</v>
      </c>
      <c r="F113" s="134">
        <v>99.7</v>
      </c>
      <c r="G113" s="134">
        <v>98.9</v>
      </c>
      <c r="H113" s="133">
        <v>100.81</v>
      </c>
      <c r="I113" s="133">
        <v>101.9</v>
      </c>
      <c r="J113" s="133">
        <v>100.77</v>
      </c>
      <c r="K113" s="134">
        <v>99.5</v>
      </c>
    </row>
    <row r="114" spans="1:11">
      <c r="A114" s="132">
        <v>38169</v>
      </c>
      <c r="B114" s="133">
        <v>99.82</v>
      </c>
      <c r="C114" s="133">
        <v>100.03</v>
      </c>
      <c r="D114" s="133">
        <v>97.79</v>
      </c>
      <c r="E114" s="133">
        <v>100.41</v>
      </c>
      <c r="F114" s="134">
        <v>100.1</v>
      </c>
      <c r="G114" s="134">
        <v>99.2</v>
      </c>
      <c r="H114" s="133">
        <v>100.81</v>
      </c>
      <c r="I114" s="133">
        <v>101.39</v>
      </c>
      <c r="J114" s="133">
        <v>100.68</v>
      </c>
      <c r="K114" s="134">
        <v>99</v>
      </c>
    </row>
    <row r="115" spans="1:11">
      <c r="A115" s="132">
        <v>38200</v>
      </c>
      <c r="B115" s="133">
        <v>99.99</v>
      </c>
      <c r="C115" s="133">
        <v>100.12</v>
      </c>
      <c r="D115" s="133">
        <v>97.79</v>
      </c>
      <c r="E115" s="133">
        <v>100.58</v>
      </c>
      <c r="F115" s="134">
        <v>100.2</v>
      </c>
      <c r="G115" s="134">
        <v>99.2</v>
      </c>
      <c r="H115" s="133">
        <v>100.22</v>
      </c>
      <c r="I115" s="133">
        <v>101.06</v>
      </c>
      <c r="J115" s="133">
        <v>100.6</v>
      </c>
      <c r="K115" s="134">
        <v>99.7</v>
      </c>
    </row>
    <row r="116" spans="1:11">
      <c r="A116" s="132">
        <v>38231</v>
      </c>
      <c r="B116" s="133">
        <v>100.03</v>
      </c>
      <c r="C116" s="133">
        <v>100.12</v>
      </c>
      <c r="D116" s="133">
        <v>97.71</v>
      </c>
      <c r="E116" s="133">
        <v>100.33</v>
      </c>
      <c r="F116" s="134">
        <v>100.3</v>
      </c>
      <c r="G116" s="134">
        <v>99.6</v>
      </c>
      <c r="H116" s="133">
        <v>99.64</v>
      </c>
      <c r="I116" s="133">
        <v>100.64</v>
      </c>
      <c r="J116" s="133">
        <v>100.77</v>
      </c>
      <c r="K116" s="134">
        <v>99.8</v>
      </c>
    </row>
    <row r="117" spans="1:11">
      <c r="A117" s="132">
        <v>38261</v>
      </c>
      <c r="B117" s="133">
        <v>100.01</v>
      </c>
      <c r="C117" s="133">
        <v>100.03</v>
      </c>
      <c r="D117" s="133">
        <v>97.55</v>
      </c>
      <c r="E117" s="133">
        <v>100.33</v>
      </c>
      <c r="F117" s="134">
        <v>100.2</v>
      </c>
      <c r="G117" s="134">
        <v>99.7</v>
      </c>
      <c r="H117" s="133">
        <v>100.31</v>
      </c>
      <c r="I117" s="133">
        <v>100.14</v>
      </c>
      <c r="J117" s="133">
        <v>100.51</v>
      </c>
      <c r="K117" s="134">
        <v>100.1</v>
      </c>
    </row>
    <row r="118" spans="1:11">
      <c r="A118" s="132">
        <v>38292</v>
      </c>
      <c r="B118" s="133">
        <v>99.92</v>
      </c>
      <c r="C118" s="133">
        <v>100.03</v>
      </c>
      <c r="D118" s="133">
        <v>98.2</v>
      </c>
      <c r="E118" s="133">
        <v>100.33</v>
      </c>
      <c r="F118" s="134">
        <v>100.1</v>
      </c>
      <c r="G118" s="134">
        <v>99.7</v>
      </c>
      <c r="H118" s="133">
        <v>99.22</v>
      </c>
      <c r="I118" s="133">
        <v>100.14</v>
      </c>
      <c r="J118" s="133">
        <v>100.17</v>
      </c>
      <c r="K118" s="134">
        <v>99.7</v>
      </c>
    </row>
    <row r="119" spans="1:11">
      <c r="A119" s="132">
        <v>38322</v>
      </c>
      <c r="B119" s="133">
        <v>99.58</v>
      </c>
      <c r="C119" s="133">
        <v>99.86</v>
      </c>
      <c r="D119" s="133">
        <v>98.12</v>
      </c>
      <c r="E119" s="133">
        <v>100.07</v>
      </c>
      <c r="F119" s="134">
        <v>99.9</v>
      </c>
      <c r="G119" s="134">
        <v>99.8</v>
      </c>
      <c r="H119" s="133">
        <v>99.55</v>
      </c>
      <c r="I119" s="133">
        <v>100.14</v>
      </c>
      <c r="J119" s="133">
        <v>100</v>
      </c>
      <c r="K119" s="134">
        <v>98.6</v>
      </c>
    </row>
    <row r="120" spans="1:11">
      <c r="A120" s="132">
        <v>38353</v>
      </c>
      <c r="B120" s="133">
        <v>99.92</v>
      </c>
      <c r="C120" s="133">
        <v>100.03</v>
      </c>
      <c r="D120" s="133">
        <v>98.93</v>
      </c>
      <c r="E120" s="133">
        <v>100.24</v>
      </c>
      <c r="F120" s="134">
        <v>100.2</v>
      </c>
      <c r="G120" s="134">
        <v>99.8</v>
      </c>
      <c r="H120" s="133">
        <v>99.47</v>
      </c>
      <c r="I120" s="133">
        <v>99.97</v>
      </c>
      <c r="J120" s="133">
        <v>100.09</v>
      </c>
      <c r="K120" s="134">
        <v>99.6</v>
      </c>
    </row>
    <row r="121" spans="1:11">
      <c r="A121" s="132">
        <v>38384</v>
      </c>
      <c r="B121" s="133">
        <v>99.93</v>
      </c>
      <c r="C121" s="133">
        <v>100.03</v>
      </c>
      <c r="D121" s="133">
        <v>99.67</v>
      </c>
      <c r="E121" s="133">
        <v>100.16</v>
      </c>
      <c r="F121" s="134">
        <v>100.1</v>
      </c>
      <c r="G121" s="134">
        <v>99.7</v>
      </c>
      <c r="H121" s="133">
        <v>100.48</v>
      </c>
      <c r="I121" s="133">
        <v>99.89</v>
      </c>
      <c r="J121" s="133">
        <v>100.17</v>
      </c>
      <c r="K121" s="134">
        <v>99.7</v>
      </c>
    </row>
    <row r="122" spans="1:11">
      <c r="A122" s="132">
        <v>38412</v>
      </c>
      <c r="B122" s="133">
        <v>99.48</v>
      </c>
      <c r="C122" s="133">
        <v>100.03</v>
      </c>
      <c r="D122" s="133">
        <v>99.91</v>
      </c>
      <c r="E122" s="133">
        <v>100.07</v>
      </c>
      <c r="F122" s="134">
        <v>99.8</v>
      </c>
      <c r="G122" s="134">
        <v>100</v>
      </c>
      <c r="H122" s="133">
        <v>100.56</v>
      </c>
      <c r="I122" s="133">
        <v>99.72</v>
      </c>
      <c r="J122" s="133">
        <v>100</v>
      </c>
      <c r="K122" s="134">
        <v>97.7</v>
      </c>
    </row>
    <row r="123" spans="1:11">
      <c r="A123" s="132">
        <v>38443</v>
      </c>
      <c r="B123" s="133">
        <v>99.71</v>
      </c>
      <c r="C123" s="133">
        <v>100.03</v>
      </c>
      <c r="D123" s="133">
        <v>99.99</v>
      </c>
      <c r="E123" s="133">
        <v>100.16</v>
      </c>
      <c r="F123" s="134">
        <v>99.9</v>
      </c>
      <c r="G123" s="134">
        <v>100</v>
      </c>
      <c r="H123" s="133">
        <v>100.06</v>
      </c>
      <c r="I123" s="133">
        <v>100.06</v>
      </c>
      <c r="J123" s="133">
        <v>99.91</v>
      </c>
      <c r="K123" s="134">
        <v>98.7</v>
      </c>
    </row>
    <row r="124" spans="1:11">
      <c r="A124" s="132">
        <v>38473</v>
      </c>
      <c r="B124" s="133">
        <v>100.01</v>
      </c>
      <c r="C124" s="133">
        <v>99.94</v>
      </c>
      <c r="D124" s="133">
        <v>100.4</v>
      </c>
      <c r="E124" s="133">
        <v>99.99</v>
      </c>
      <c r="F124" s="134">
        <v>99.8</v>
      </c>
      <c r="G124" s="134">
        <v>100</v>
      </c>
      <c r="H124" s="133">
        <v>100.14</v>
      </c>
      <c r="I124" s="133">
        <v>100.39</v>
      </c>
      <c r="J124" s="133">
        <v>99.91</v>
      </c>
      <c r="K124" s="134">
        <v>100</v>
      </c>
    </row>
    <row r="125" spans="1:11">
      <c r="A125" s="132">
        <v>38504</v>
      </c>
      <c r="B125" s="133">
        <v>100.17</v>
      </c>
      <c r="C125" s="133">
        <v>100.03</v>
      </c>
      <c r="D125" s="133">
        <v>100.48</v>
      </c>
      <c r="E125" s="133">
        <v>100.07</v>
      </c>
      <c r="F125" s="134">
        <v>99.9</v>
      </c>
      <c r="G125" s="134">
        <v>100</v>
      </c>
      <c r="H125" s="133">
        <v>100.22</v>
      </c>
      <c r="I125" s="133">
        <v>100.06</v>
      </c>
      <c r="J125" s="133">
        <v>100.09</v>
      </c>
      <c r="K125" s="134">
        <v>100.5</v>
      </c>
    </row>
    <row r="126" spans="1:11">
      <c r="A126" s="132">
        <v>38534</v>
      </c>
      <c r="B126" s="133">
        <v>100.39</v>
      </c>
      <c r="C126" s="133">
        <v>100.03</v>
      </c>
      <c r="D126" s="133">
        <v>100.4</v>
      </c>
      <c r="E126" s="133">
        <v>100.07</v>
      </c>
      <c r="F126" s="134">
        <v>99.8</v>
      </c>
      <c r="G126" s="134">
        <v>100</v>
      </c>
      <c r="H126" s="133">
        <v>100.98</v>
      </c>
      <c r="I126" s="133">
        <v>99.8</v>
      </c>
      <c r="J126" s="133">
        <v>99.57</v>
      </c>
      <c r="K126" s="134">
        <v>101.8</v>
      </c>
    </row>
    <row r="127" spans="1:11">
      <c r="A127" s="132">
        <v>38565</v>
      </c>
      <c r="B127" s="133">
        <v>100.41</v>
      </c>
      <c r="C127" s="133">
        <v>100.03</v>
      </c>
      <c r="D127" s="133">
        <v>100.16</v>
      </c>
      <c r="E127" s="133">
        <v>99.99</v>
      </c>
      <c r="F127" s="134">
        <v>100.1</v>
      </c>
      <c r="G127" s="134">
        <v>100</v>
      </c>
      <c r="H127" s="133">
        <v>100.64</v>
      </c>
      <c r="I127" s="133">
        <v>99.55</v>
      </c>
      <c r="J127" s="133">
        <v>99.66</v>
      </c>
      <c r="K127" s="134">
        <v>101.6</v>
      </c>
    </row>
    <row r="128" spans="1:11">
      <c r="A128" s="132">
        <v>38596</v>
      </c>
      <c r="B128" s="133">
        <v>100.06</v>
      </c>
      <c r="C128" s="133">
        <v>99.94</v>
      </c>
      <c r="D128" s="133">
        <v>99.83</v>
      </c>
      <c r="E128" s="133">
        <v>99.82</v>
      </c>
      <c r="F128" s="134">
        <v>100.1</v>
      </c>
      <c r="G128" s="134">
        <v>100</v>
      </c>
      <c r="H128" s="133">
        <v>99.47</v>
      </c>
      <c r="I128" s="133">
        <v>100.06</v>
      </c>
      <c r="J128" s="133">
        <v>100.34</v>
      </c>
      <c r="K128" s="134">
        <v>100.5</v>
      </c>
    </row>
    <row r="129" spans="1:11">
      <c r="A129" s="132">
        <v>38626</v>
      </c>
      <c r="B129" s="133">
        <v>100.12</v>
      </c>
      <c r="C129" s="133">
        <v>100.03</v>
      </c>
      <c r="D129" s="133">
        <v>100.24</v>
      </c>
      <c r="E129" s="133">
        <v>99.9</v>
      </c>
      <c r="F129" s="134">
        <v>100.1</v>
      </c>
      <c r="G129" s="134">
        <v>100.1</v>
      </c>
      <c r="H129" s="133">
        <v>99.64</v>
      </c>
      <c r="I129" s="133">
        <v>100.31</v>
      </c>
      <c r="J129" s="133">
        <v>100.26</v>
      </c>
      <c r="K129" s="134">
        <v>100.5</v>
      </c>
    </row>
    <row r="130" spans="1:11">
      <c r="A130" s="132">
        <v>38657</v>
      </c>
      <c r="B130" s="133">
        <v>100.06</v>
      </c>
      <c r="C130" s="133">
        <v>100.03</v>
      </c>
      <c r="D130" s="133">
        <v>100.24</v>
      </c>
      <c r="E130" s="133">
        <v>99.82</v>
      </c>
      <c r="F130" s="134">
        <v>100.3</v>
      </c>
      <c r="G130" s="134">
        <v>100.1</v>
      </c>
      <c r="H130" s="133">
        <v>99.22</v>
      </c>
      <c r="I130" s="133">
        <v>100.31</v>
      </c>
      <c r="J130" s="133">
        <v>100.09</v>
      </c>
      <c r="K130" s="134">
        <v>100.2</v>
      </c>
    </row>
    <row r="131" spans="1:11">
      <c r="A131" s="132">
        <v>38687</v>
      </c>
      <c r="B131" s="133">
        <v>99.74</v>
      </c>
      <c r="C131" s="133">
        <v>99.86</v>
      </c>
      <c r="D131" s="133">
        <v>99.75</v>
      </c>
      <c r="E131" s="133">
        <v>99.73</v>
      </c>
      <c r="F131" s="134">
        <v>99.9</v>
      </c>
      <c r="G131" s="134">
        <v>100.5</v>
      </c>
      <c r="H131" s="133">
        <v>99.13</v>
      </c>
      <c r="I131" s="133">
        <v>99.89</v>
      </c>
      <c r="J131" s="133">
        <v>99.91</v>
      </c>
      <c r="K131" s="134">
        <v>99.1</v>
      </c>
    </row>
    <row r="132" spans="1:11">
      <c r="A132" s="132">
        <v>38718</v>
      </c>
      <c r="B132" s="133">
        <v>100.13</v>
      </c>
      <c r="C132" s="133">
        <v>100.06</v>
      </c>
      <c r="D132" s="133">
        <v>99.85</v>
      </c>
      <c r="E132" s="133">
        <v>100.07</v>
      </c>
      <c r="F132" s="134">
        <v>99.8</v>
      </c>
      <c r="G132" s="134">
        <v>100.6</v>
      </c>
      <c r="H132" s="133">
        <v>99.19</v>
      </c>
      <c r="I132" s="133">
        <v>99.53</v>
      </c>
      <c r="J132" s="133">
        <v>100.15</v>
      </c>
      <c r="K132" s="134">
        <v>100.4</v>
      </c>
    </row>
    <row r="133" spans="1:11">
      <c r="A133" s="132">
        <v>38749</v>
      </c>
      <c r="B133" s="133">
        <v>100.07</v>
      </c>
      <c r="C133" s="133">
        <v>100.14</v>
      </c>
      <c r="D133" s="133">
        <v>100.05</v>
      </c>
      <c r="E133" s="133">
        <v>99.97</v>
      </c>
      <c r="F133" s="134">
        <v>99.6</v>
      </c>
      <c r="G133" s="134">
        <v>100.6</v>
      </c>
      <c r="H133" s="133">
        <v>99.9</v>
      </c>
      <c r="I133" s="133">
        <v>100.94</v>
      </c>
      <c r="J133" s="133">
        <v>100.79</v>
      </c>
      <c r="K133" s="134">
        <v>99.8</v>
      </c>
    </row>
    <row r="134" spans="1:11">
      <c r="A134" s="132">
        <v>38777</v>
      </c>
      <c r="B134" s="133">
        <v>100.18</v>
      </c>
      <c r="C134" s="133">
        <v>100.08</v>
      </c>
      <c r="D134" s="133">
        <v>99.15</v>
      </c>
      <c r="E134" s="133">
        <v>99.85</v>
      </c>
      <c r="F134" s="134">
        <v>100.1</v>
      </c>
      <c r="G134" s="134">
        <v>100.4</v>
      </c>
      <c r="H134" s="133">
        <v>99.12</v>
      </c>
      <c r="I134" s="133">
        <v>100.88</v>
      </c>
      <c r="J134" s="133">
        <v>101.16</v>
      </c>
      <c r="K134" s="134">
        <v>100.5</v>
      </c>
    </row>
    <row r="135" spans="1:11">
      <c r="A135" s="132">
        <v>38808</v>
      </c>
      <c r="B135" s="133">
        <v>100.41</v>
      </c>
      <c r="C135" s="133">
        <v>100.14</v>
      </c>
      <c r="D135" s="133">
        <v>98.67</v>
      </c>
      <c r="E135" s="133">
        <v>99.93</v>
      </c>
      <c r="F135" s="134">
        <v>100.1</v>
      </c>
      <c r="G135" s="134">
        <v>100.6</v>
      </c>
      <c r="H135" s="133">
        <v>99.86</v>
      </c>
      <c r="I135" s="133">
        <v>100.82</v>
      </c>
      <c r="J135" s="133">
        <v>101.32</v>
      </c>
      <c r="K135" s="134">
        <v>101.4</v>
      </c>
    </row>
    <row r="136" spans="1:11">
      <c r="A136" s="132">
        <v>38838</v>
      </c>
      <c r="B136" s="133">
        <v>100.39</v>
      </c>
      <c r="C136" s="133">
        <v>100.29</v>
      </c>
      <c r="D136" s="133">
        <v>98.84</v>
      </c>
      <c r="E136" s="133">
        <v>100.05</v>
      </c>
      <c r="F136" s="134">
        <v>100.3</v>
      </c>
      <c r="G136" s="134">
        <v>100.7</v>
      </c>
      <c r="H136" s="133">
        <v>99.53</v>
      </c>
      <c r="I136" s="133">
        <v>99.65</v>
      </c>
      <c r="J136" s="133">
        <v>101.89</v>
      </c>
      <c r="K136" s="134">
        <v>100.8</v>
      </c>
    </row>
    <row r="137" spans="1:11">
      <c r="A137" s="132">
        <v>38869</v>
      </c>
      <c r="B137" s="133">
        <v>100.74</v>
      </c>
      <c r="C137" s="133">
        <v>100.3</v>
      </c>
      <c r="D137" s="133">
        <v>99.04</v>
      </c>
      <c r="E137" s="133">
        <v>99.97</v>
      </c>
      <c r="F137" s="134">
        <v>100.5</v>
      </c>
      <c r="G137" s="134">
        <v>100.5</v>
      </c>
      <c r="H137" s="133">
        <v>100.3</v>
      </c>
      <c r="I137" s="133">
        <v>99.83</v>
      </c>
      <c r="J137" s="133">
        <v>101.82</v>
      </c>
      <c r="K137" s="134">
        <v>102.3</v>
      </c>
    </row>
    <row r="138" spans="1:11">
      <c r="A138" s="132">
        <v>38899</v>
      </c>
      <c r="B138" s="133">
        <v>100.64</v>
      </c>
      <c r="C138" s="133">
        <v>100.48</v>
      </c>
      <c r="D138" s="133">
        <v>99.14</v>
      </c>
      <c r="E138" s="133">
        <v>100.18</v>
      </c>
      <c r="F138" s="134">
        <v>100.9</v>
      </c>
      <c r="G138" s="134">
        <v>100.9</v>
      </c>
      <c r="H138" s="133">
        <v>99.09</v>
      </c>
      <c r="I138" s="133">
        <v>99.67</v>
      </c>
      <c r="J138" s="133">
        <v>101.91</v>
      </c>
      <c r="K138" s="134">
        <v>101.2</v>
      </c>
    </row>
    <row r="139" spans="1:11">
      <c r="A139" s="132">
        <v>38930</v>
      </c>
      <c r="B139" s="133">
        <v>100.93</v>
      </c>
      <c r="C139" s="133">
        <v>100.55</v>
      </c>
      <c r="D139" s="133">
        <v>99.05</v>
      </c>
      <c r="E139" s="133">
        <v>100.3</v>
      </c>
      <c r="F139" s="134">
        <v>101.4</v>
      </c>
      <c r="G139" s="134">
        <v>100.6</v>
      </c>
      <c r="H139" s="133">
        <v>99.19</v>
      </c>
      <c r="I139" s="133">
        <v>99.74</v>
      </c>
      <c r="J139" s="133">
        <v>101.8</v>
      </c>
      <c r="K139" s="134">
        <v>102.5</v>
      </c>
    </row>
    <row r="140" spans="1:11">
      <c r="A140" s="132">
        <v>38961</v>
      </c>
      <c r="B140" s="133">
        <v>100.93</v>
      </c>
      <c r="C140" s="133">
        <v>100.69</v>
      </c>
      <c r="D140" s="133">
        <v>99.34</v>
      </c>
      <c r="E140" s="133">
        <v>100.23</v>
      </c>
      <c r="F140" s="134">
        <v>101.7</v>
      </c>
      <c r="G140" s="134">
        <v>101</v>
      </c>
      <c r="H140" s="133">
        <v>98.86</v>
      </c>
      <c r="I140" s="133">
        <v>99.84</v>
      </c>
      <c r="J140" s="133">
        <v>102.16</v>
      </c>
      <c r="K140" s="134">
        <v>102</v>
      </c>
    </row>
    <row r="141" spans="1:11">
      <c r="A141" s="132">
        <v>38991</v>
      </c>
      <c r="B141" s="133">
        <v>100.91</v>
      </c>
      <c r="C141" s="133">
        <v>100.74</v>
      </c>
      <c r="D141" s="133">
        <v>98.52</v>
      </c>
      <c r="E141" s="133">
        <v>100.37</v>
      </c>
      <c r="F141" s="134">
        <v>101.8</v>
      </c>
      <c r="G141" s="134">
        <v>100.7</v>
      </c>
      <c r="H141" s="133">
        <v>99.36</v>
      </c>
      <c r="I141" s="133">
        <v>100.28</v>
      </c>
      <c r="J141" s="133">
        <v>102.17</v>
      </c>
      <c r="K141" s="134">
        <v>101.8</v>
      </c>
    </row>
    <row r="142" spans="1:11">
      <c r="A142" s="132">
        <v>39022</v>
      </c>
      <c r="B142" s="133">
        <v>100.85</v>
      </c>
      <c r="C142" s="133">
        <v>100.81</v>
      </c>
      <c r="D142" s="133">
        <v>99.19</v>
      </c>
      <c r="E142" s="133">
        <v>100.49</v>
      </c>
      <c r="F142" s="134">
        <v>102.1</v>
      </c>
      <c r="G142" s="134">
        <v>100.7</v>
      </c>
      <c r="H142" s="133">
        <v>99.49</v>
      </c>
      <c r="I142" s="133">
        <v>100.43</v>
      </c>
      <c r="J142" s="133">
        <v>102.03</v>
      </c>
      <c r="K142" s="134">
        <v>101.3</v>
      </c>
    </row>
    <row r="143" spans="1:11">
      <c r="A143" s="132">
        <v>39052</v>
      </c>
      <c r="B143" s="133">
        <v>100.53</v>
      </c>
      <c r="C143" s="133">
        <v>100.79</v>
      </c>
      <c r="D143" s="133">
        <v>98.72</v>
      </c>
      <c r="E143" s="133">
        <v>100.46</v>
      </c>
      <c r="F143" s="134">
        <v>102</v>
      </c>
      <c r="G143" s="134">
        <v>101.2</v>
      </c>
      <c r="H143" s="133">
        <v>99.19</v>
      </c>
      <c r="I143" s="133">
        <v>100.16</v>
      </c>
      <c r="J143" s="133">
        <v>101.78</v>
      </c>
      <c r="K143" s="134">
        <v>99.8</v>
      </c>
    </row>
    <row r="144" spans="1:11">
      <c r="A144" s="132">
        <v>39083</v>
      </c>
      <c r="B144" s="133">
        <v>101.03</v>
      </c>
      <c r="C144" s="133">
        <v>100.98</v>
      </c>
      <c r="D144" s="133">
        <v>98.64</v>
      </c>
      <c r="E144" s="133">
        <v>100.6</v>
      </c>
      <c r="F144" s="134">
        <v>102.4</v>
      </c>
      <c r="G144" s="134">
        <v>101.3</v>
      </c>
      <c r="H144" s="133">
        <v>98.15</v>
      </c>
      <c r="I144" s="133">
        <v>100.24</v>
      </c>
      <c r="J144" s="133">
        <v>102.59</v>
      </c>
      <c r="K144" s="134">
        <v>101.5</v>
      </c>
    </row>
    <row r="145" spans="1:11">
      <c r="A145" s="132">
        <v>39114</v>
      </c>
      <c r="B145" s="133">
        <v>101.29</v>
      </c>
      <c r="C145" s="133">
        <v>101.17</v>
      </c>
      <c r="D145" s="133">
        <v>98.78</v>
      </c>
      <c r="E145" s="133">
        <v>100.74</v>
      </c>
      <c r="F145" s="134">
        <v>102.4</v>
      </c>
      <c r="G145" s="134">
        <v>101.4</v>
      </c>
      <c r="H145" s="133">
        <v>100.02</v>
      </c>
      <c r="I145" s="133">
        <v>100.12</v>
      </c>
      <c r="J145" s="133">
        <v>102.88</v>
      </c>
      <c r="K145" s="134">
        <v>102</v>
      </c>
    </row>
    <row r="146" spans="1:11">
      <c r="A146" s="132">
        <v>39142</v>
      </c>
      <c r="B146" s="133">
        <v>101.5</v>
      </c>
      <c r="C146" s="133">
        <v>101.2</v>
      </c>
      <c r="D146" s="133">
        <v>98.48</v>
      </c>
      <c r="E146" s="133">
        <v>100.79</v>
      </c>
      <c r="F146" s="134">
        <v>102.6</v>
      </c>
      <c r="G146" s="134">
        <v>101.3</v>
      </c>
      <c r="H146" s="133">
        <v>99.54</v>
      </c>
      <c r="I146" s="133">
        <v>100.45</v>
      </c>
      <c r="J146" s="133">
        <v>103.44</v>
      </c>
      <c r="K146" s="134">
        <v>102.7</v>
      </c>
    </row>
    <row r="147" spans="1:11">
      <c r="A147" s="132">
        <v>39173</v>
      </c>
      <c r="B147" s="133">
        <v>101.55</v>
      </c>
      <c r="C147" s="133">
        <v>101.41</v>
      </c>
      <c r="D147" s="133">
        <v>98.97</v>
      </c>
      <c r="E147" s="133">
        <v>101.07</v>
      </c>
      <c r="F147" s="134">
        <v>102.5</v>
      </c>
      <c r="G147" s="134">
        <v>101.7</v>
      </c>
      <c r="H147" s="133">
        <v>99.85</v>
      </c>
      <c r="I147" s="133">
        <v>100.88</v>
      </c>
      <c r="J147" s="133">
        <v>103.12</v>
      </c>
      <c r="K147" s="134">
        <v>102.2</v>
      </c>
    </row>
    <row r="148" spans="1:11">
      <c r="A148" s="132">
        <v>39203</v>
      </c>
      <c r="B148" s="133">
        <v>101.62</v>
      </c>
      <c r="C148" s="133">
        <v>101.59</v>
      </c>
      <c r="D148" s="133">
        <v>98.65</v>
      </c>
      <c r="E148" s="133">
        <v>101.31</v>
      </c>
      <c r="F148" s="134">
        <v>102.8</v>
      </c>
      <c r="G148" s="134">
        <v>101.9</v>
      </c>
      <c r="H148" s="133">
        <v>99.91</v>
      </c>
      <c r="I148" s="133">
        <v>100.57</v>
      </c>
      <c r="J148" s="133">
        <v>103.33</v>
      </c>
      <c r="K148" s="134">
        <v>101.9</v>
      </c>
    </row>
    <row r="149" spans="1:11">
      <c r="A149" s="132">
        <v>39234</v>
      </c>
      <c r="B149" s="133">
        <v>102.05</v>
      </c>
      <c r="C149" s="133">
        <v>101.8</v>
      </c>
      <c r="D149" s="133">
        <v>98.68</v>
      </c>
      <c r="E149" s="133">
        <v>101.5</v>
      </c>
      <c r="F149" s="134">
        <v>103.2</v>
      </c>
      <c r="G149" s="134">
        <v>101.8</v>
      </c>
      <c r="H149" s="133">
        <v>100.01</v>
      </c>
      <c r="I149" s="133">
        <v>100.87</v>
      </c>
      <c r="J149" s="133">
        <v>103.53</v>
      </c>
      <c r="K149" s="134">
        <v>103.2</v>
      </c>
    </row>
    <row r="150" spans="1:11">
      <c r="A150" s="132">
        <v>39264</v>
      </c>
      <c r="B150" s="133">
        <v>102.07</v>
      </c>
      <c r="C150" s="133">
        <v>101.98</v>
      </c>
      <c r="D150" s="133">
        <v>99.29</v>
      </c>
      <c r="E150" s="133">
        <v>101.65</v>
      </c>
      <c r="F150" s="134">
        <v>103.2</v>
      </c>
      <c r="G150" s="134">
        <v>102.1</v>
      </c>
      <c r="H150" s="133">
        <v>100.09</v>
      </c>
      <c r="I150" s="133">
        <v>100.66</v>
      </c>
      <c r="J150" s="133">
        <v>103.99</v>
      </c>
      <c r="K150" s="134">
        <v>102.7</v>
      </c>
    </row>
    <row r="151" spans="1:11">
      <c r="A151" s="132">
        <v>39295</v>
      </c>
      <c r="B151" s="133">
        <v>101.98</v>
      </c>
      <c r="C151" s="133">
        <v>102.02</v>
      </c>
      <c r="D151" s="133">
        <v>99.45</v>
      </c>
      <c r="E151" s="133">
        <v>101.81</v>
      </c>
      <c r="F151" s="134">
        <v>103.2</v>
      </c>
      <c r="G151" s="134">
        <v>102</v>
      </c>
      <c r="H151" s="133">
        <v>99.55</v>
      </c>
      <c r="I151" s="133">
        <v>100.62</v>
      </c>
      <c r="J151" s="133">
        <v>104.09</v>
      </c>
      <c r="K151" s="134">
        <v>102.1</v>
      </c>
    </row>
    <row r="152" spans="1:11">
      <c r="A152" s="132">
        <v>39326</v>
      </c>
      <c r="B152" s="133">
        <v>102.13</v>
      </c>
      <c r="C152" s="133">
        <v>102.18</v>
      </c>
      <c r="D152" s="133">
        <v>99.76</v>
      </c>
      <c r="E152" s="133">
        <v>101.76</v>
      </c>
      <c r="F152" s="134">
        <v>103.5</v>
      </c>
      <c r="G152" s="134">
        <v>102.4</v>
      </c>
      <c r="H152" s="133">
        <v>100.03</v>
      </c>
      <c r="I152" s="133">
        <v>100.42</v>
      </c>
      <c r="J152" s="133">
        <v>103.96</v>
      </c>
      <c r="K152" s="134">
        <v>102.1</v>
      </c>
    </row>
    <row r="153" spans="1:11">
      <c r="A153" s="132">
        <v>39356</v>
      </c>
      <c r="B153" s="133">
        <v>102.37</v>
      </c>
      <c r="C153" s="133">
        <v>102.36</v>
      </c>
      <c r="D153" s="133">
        <v>98.86</v>
      </c>
      <c r="E153" s="133">
        <v>101.83</v>
      </c>
      <c r="F153" s="134">
        <v>103.7</v>
      </c>
      <c r="G153" s="134">
        <v>102.6</v>
      </c>
      <c r="H153" s="133">
        <v>100.09</v>
      </c>
      <c r="I153" s="133">
        <v>100.97</v>
      </c>
      <c r="J153" s="133">
        <v>105.6</v>
      </c>
      <c r="K153" s="134">
        <v>102.5</v>
      </c>
    </row>
    <row r="154" spans="1:11">
      <c r="A154" s="132">
        <v>39387</v>
      </c>
      <c r="B154" s="133">
        <v>102.49</v>
      </c>
      <c r="C154" s="133">
        <v>102.79</v>
      </c>
      <c r="D154" s="133">
        <v>100.14</v>
      </c>
      <c r="E154" s="133">
        <v>102.41</v>
      </c>
      <c r="F154" s="134">
        <v>104.2</v>
      </c>
      <c r="G154" s="134">
        <v>102.9</v>
      </c>
      <c r="H154" s="133">
        <v>100.18</v>
      </c>
      <c r="I154" s="133">
        <v>101.04</v>
      </c>
      <c r="J154" s="133">
        <v>106.28</v>
      </c>
      <c r="K154" s="134">
        <v>101.8</v>
      </c>
    </row>
    <row r="155" spans="1:11">
      <c r="A155" s="132">
        <v>39417</v>
      </c>
      <c r="B155" s="133">
        <v>102.25</v>
      </c>
      <c r="C155" s="133">
        <v>102.75</v>
      </c>
      <c r="D155" s="133">
        <v>99.73</v>
      </c>
      <c r="E155" s="133">
        <v>102.49</v>
      </c>
      <c r="F155" s="134">
        <v>104.1</v>
      </c>
      <c r="G155" s="134">
        <v>102.8</v>
      </c>
      <c r="H155" s="133">
        <v>100.09</v>
      </c>
      <c r="I155" s="133">
        <v>100.93</v>
      </c>
      <c r="J155" s="133">
        <v>106.24</v>
      </c>
      <c r="K155" s="134">
        <v>100.8</v>
      </c>
    </row>
    <row r="156" spans="1:11">
      <c r="A156" s="132">
        <v>39448</v>
      </c>
      <c r="B156" s="133">
        <v>103.18</v>
      </c>
      <c r="C156" s="133">
        <v>103.66</v>
      </c>
      <c r="D156" s="133">
        <v>100.31</v>
      </c>
      <c r="E156" s="133">
        <v>103.32</v>
      </c>
      <c r="F156" s="134">
        <v>104.7</v>
      </c>
      <c r="G156" s="134">
        <v>103.5</v>
      </c>
      <c r="H156" s="133">
        <v>102.45</v>
      </c>
      <c r="I156" s="133">
        <v>102.09</v>
      </c>
      <c r="J156" s="133">
        <v>106.77</v>
      </c>
      <c r="K156" s="134">
        <v>102.1</v>
      </c>
    </row>
    <row r="157" spans="1:11">
      <c r="A157" s="132">
        <v>39479</v>
      </c>
      <c r="B157" s="133">
        <v>103.64</v>
      </c>
      <c r="C157" s="133">
        <v>104.19</v>
      </c>
      <c r="D157" s="133">
        <v>100.91</v>
      </c>
      <c r="E157" s="133">
        <v>104.03</v>
      </c>
      <c r="F157" s="134">
        <v>105.3</v>
      </c>
      <c r="G157" s="134">
        <v>103.3</v>
      </c>
      <c r="H157" s="133">
        <v>103.2</v>
      </c>
      <c r="I157" s="133">
        <v>102.5</v>
      </c>
      <c r="J157" s="133">
        <v>107.71</v>
      </c>
      <c r="K157" s="134">
        <v>102.4</v>
      </c>
    </row>
    <row r="158" spans="1:11">
      <c r="A158" s="132">
        <v>39508</v>
      </c>
      <c r="B158" s="133">
        <v>104.06</v>
      </c>
      <c r="C158" s="133">
        <v>104.77</v>
      </c>
      <c r="D158" s="133">
        <v>100.99</v>
      </c>
      <c r="E158" s="133">
        <v>104.59</v>
      </c>
      <c r="F158" s="134">
        <v>105.8</v>
      </c>
      <c r="G158" s="134">
        <v>104.2</v>
      </c>
      <c r="H158" s="133">
        <v>102.71</v>
      </c>
      <c r="I158" s="133">
        <v>104.29</v>
      </c>
      <c r="J158" s="133">
        <v>108.08</v>
      </c>
      <c r="K158" s="134">
        <v>102.5</v>
      </c>
    </row>
    <row r="159" spans="1:11">
      <c r="A159" s="132">
        <v>39539</v>
      </c>
      <c r="B159" s="133">
        <v>105.25</v>
      </c>
      <c r="C159" s="133">
        <v>105.44</v>
      </c>
      <c r="D159" s="133">
        <v>102.26</v>
      </c>
      <c r="E159" s="133">
        <v>105.34</v>
      </c>
      <c r="F159" s="134">
        <v>106.6</v>
      </c>
      <c r="G159" s="134">
        <v>104.7</v>
      </c>
      <c r="H159" s="133">
        <v>103.57</v>
      </c>
      <c r="I159" s="133">
        <v>105.49</v>
      </c>
      <c r="J159" s="133">
        <v>108.25</v>
      </c>
      <c r="K159" s="134">
        <v>105.8</v>
      </c>
    </row>
    <row r="160" spans="1:11">
      <c r="A160" s="132">
        <v>39569</v>
      </c>
      <c r="B160" s="133">
        <v>105.66</v>
      </c>
      <c r="C160" s="133">
        <v>105.77</v>
      </c>
      <c r="D160" s="133">
        <v>102.88</v>
      </c>
      <c r="E160" s="133">
        <v>105.55</v>
      </c>
      <c r="F160" s="134">
        <v>106.5</v>
      </c>
      <c r="G160" s="134">
        <v>105.4</v>
      </c>
      <c r="H160" s="133">
        <v>104.54</v>
      </c>
      <c r="I160" s="133">
        <v>106.43</v>
      </c>
      <c r="J160" s="133">
        <v>108.23</v>
      </c>
      <c r="K160" s="134">
        <v>106.7</v>
      </c>
    </row>
    <row r="161" spans="1:11">
      <c r="A161" s="132">
        <v>39600</v>
      </c>
      <c r="B161" s="133">
        <v>106.13</v>
      </c>
      <c r="C161" s="133">
        <v>106.28</v>
      </c>
      <c r="D161" s="133">
        <v>103.64</v>
      </c>
      <c r="E161" s="133">
        <v>105.9</v>
      </c>
      <c r="F161" s="134">
        <v>107.5</v>
      </c>
      <c r="G161" s="134">
        <v>106.1</v>
      </c>
      <c r="H161" s="133">
        <v>104.78</v>
      </c>
      <c r="I161" s="133">
        <v>106.74</v>
      </c>
      <c r="J161" s="133">
        <v>108.52</v>
      </c>
      <c r="K161" s="134">
        <v>107.2</v>
      </c>
    </row>
    <row r="162" spans="1:11">
      <c r="A162" s="132">
        <v>39630</v>
      </c>
      <c r="B162" s="133">
        <v>106.27</v>
      </c>
      <c r="C162" s="133">
        <v>106.63</v>
      </c>
      <c r="D162" s="133">
        <v>103.72</v>
      </c>
      <c r="E162" s="133">
        <v>106.15</v>
      </c>
      <c r="F162" s="134">
        <v>107.9</v>
      </c>
      <c r="G162" s="134">
        <v>106.5</v>
      </c>
      <c r="H162" s="133">
        <v>105.32</v>
      </c>
      <c r="I162" s="133">
        <v>107.48</v>
      </c>
      <c r="J162" s="133">
        <v>108.78</v>
      </c>
      <c r="K162" s="134">
        <v>106.6</v>
      </c>
    </row>
    <row r="163" spans="1:11">
      <c r="A163" s="132">
        <v>39661</v>
      </c>
      <c r="B163" s="133">
        <v>106.62</v>
      </c>
      <c r="C163" s="133">
        <v>107</v>
      </c>
      <c r="D163" s="133">
        <v>103.88</v>
      </c>
      <c r="E163" s="133">
        <v>106.8</v>
      </c>
      <c r="F163" s="134">
        <v>108</v>
      </c>
      <c r="G163" s="134">
        <v>106.9</v>
      </c>
      <c r="H163" s="133">
        <v>105.34</v>
      </c>
      <c r="I163" s="133">
        <v>107.12</v>
      </c>
      <c r="J163" s="133">
        <v>109.71</v>
      </c>
      <c r="K163" s="134">
        <v>106.8</v>
      </c>
    </row>
    <row r="164" spans="1:11">
      <c r="A164" s="132">
        <v>39692</v>
      </c>
      <c r="B164" s="133">
        <v>106.68</v>
      </c>
      <c r="C164" s="133">
        <v>107.09</v>
      </c>
      <c r="D164" s="133">
        <v>103.49</v>
      </c>
      <c r="E164" s="133">
        <v>106.73</v>
      </c>
      <c r="F164" s="134">
        <v>108</v>
      </c>
      <c r="G164" s="134">
        <v>107.5</v>
      </c>
      <c r="H164" s="133">
        <v>105.7</v>
      </c>
      <c r="I164" s="133">
        <v>107.67</v>
      </c>
      <c r="J164" s="133">
        <v>110.09</v>
      </c>
      <c r="K164" s="134">
        <v>106.7</v>
      </c>
    </row>
    <row r="165" spans="1:11">
      <c r="A165" s="132">
        <v>39722</v>
      </c>
      <c r="B165" s="133">
        <v>107</v>
      </c>
      <c r="C165" s="133">
        <v>107.43</v>
      </c>
      <c r="D165" s="133">
        <v>103.11</v>
      </c>
      <c r="E165" s="133">
        <v>107.48</v>
      </c>
      <c r="F165" s="134">
        <v>108</v>
      </c>
      <c r="G165" s="134">
        <v>107.8</v>
      </c>
      <c r="H165" s="133">
        <v>105.62</v>
      </c>
      <c r="I165" s="133">
        <v>107.82</v>
      </c>
      <c r="J165" s="133">
        <v>110.98</v>
      </c>
      <c r="K165" s="134">
        <v>107.1</v>
      </c>
    </row>
    <row r="166" spans="1:11">
      <c r="A166" s="132">
        <v>39753</v>
      </c>
      <c r="B166" s="133">
        <v>107.1</v>
      </c>
      <c r="C166" s="133">
        <v>107.69</v>
      </c>
      <c r="D166" s="133">
        <v>103.52</v>
      </c>
      <c r="E166" s="133">
        <v>108</v>
      </c>
      <c r="F166" s="134">
        <v>108.1</v>
      </c>
      <c r="G166" s="134">
        <v>107.9</v>
      </c>
      <c r="H166" s="133">
        <v>105.28</v>
      </c>
      <c r="I166" s="133">
        <v>108.65</v>
      </c>
      <c r="J166" s="133">
        <v>110.99</v>
      </c>
      <c r="K166" s="134">
        <v>106.6</v>
      </c>
    </row>
    <row r="167" spans="1:11">
      <c r="A167" s="132">
        <v>39783</v>
      </c>
      <c r="B167" s="133">
        <v>106.64</v>
      </c>
      <c r="C167" s="133">
        <v>107.59</v>
      </c>
      <c r="D167" s="133">
        <v>103.06</v>
      </c>
      <c r="E167" s="133">
        <v>108.04</v>
      </c>
      <c r="F167" s="134">
        <v>108.2</v>
      </c>
      <c r="G167" s="134">
        <v>107.8</v>
      </c>
      <c r="H167" s="133">
        <v>104.92</v>
      </c>
      <c r="I167" s="133">
        <v>109.1</v>
      </c>
      <c r="J167" s="133">
        <v>110.18</v>
      </c>
      <c r="K167" s="134">
        <v>104.4</v>
      </c>
    </row>
    <row r="168" spans="1:11">
      <c r="A168" s="132">
        <v>39814</v>
      </c>
      <c r="B168" s="133">
        <v>107.75</v>
      </c>
      <c r="C168" s="133">
        <v>108.3</v>
      </c>
      <c r="D168" s="133">
        <v>104.13</v>
      </c>
      <c r="E168" s="133">
        <v>108.54</v>
      </c>
      <c r="F168" s="134">
        <v>108.8</v>
      </c>
      <c r="G168" s="134">
        <v>108.2</v>
      </c>
      <c r="H168" s="133">
        <v>104.72</v>
      </c>
      <c r="I168" s="133">
        <v>109.44</v>
      </c>
      <c r="J168" s="133">
        <v>110.33</v>
      </c>
      <c r="K168" s="134">
        <v>107.2</v>
      </c>
    </row>
    <row r="169" spans="1:11">
      <c r="A169" s="132">
        <v>39845</v>
      </c>
      <c r="B169" s="133">
        <v>108.62</v>
      </c>
      <c r="C169" s="133">
        <v>108.4</v>
      </c>
      <c r="D169" s="133">
        <v>104.55</v>
      </c>
      <c r="E169" s="133">
        <v>109.07</v>
      </c>
      <c r="F169" s="134">
        <v>108.3</v>
      </c>
      <c r="G169" s="134">
        <v>108.3</v>
      </c>
      <c r="H169" s="133">
        <v>105.63</v>
      </c>
      <c r="I169" s="133">
        <v>109.52</v>
      </c>
      <c r="J169" s="133">
        <v>109.89</v>
      </c>
      <c r="K169" s="134">
        <v>110.4</v>
      </c>
    </row>
    <row r="170" spans="1:11">
      <c r="A170" s="132">
        <v>39873</v>
      </c>
      <c r="B170" s="133">
        <v>108.55</v>
      </c>
      <c r="C170" s="133">
        <v>108.61</v>
      </c>
      <c r="D170" s="133">
        <v>104.15</v>
      </c>
      <c r="E170" s="133">
        <v>109.42</v>
      </c>
      <c r="F170" s="134">
        <v>108.5</v>
      </c>
      <c r="G170" s="134">
        <v>108.5</v>
      </c>
      <c r="H170" s="133">
        <v>105.13</v>
      </c>
      <c r="I170" s="133">
        <v>110</v>
      </c>
      <c r="J170" s="133">
        <v>109.83</v>
      </c>
      <c r="K170" s="134">
        <v>109.2</v>
      </c>
    </row>
    <row r="171" spans="1:11">
      <c r="A171" s="132">
        <v>39904</v>
      </c>
      <c r="B171" s="133">
        <v>109</v>
      </c>
      <c r="C171" s="133">
        <v>108.65</v>
      </c>
      <c r="D171" s="133">
        <v>104.8</v>
      </c>
      <c r="E171" s="133">
        <v>109.57</v>
      </c>
      <c r="F171" s="134">
        <v>108.4</v>
      </c>
      <c r="G171" s="134">
        <v>108.4</v>
      </c>
      <c r="H171" s="133">
        <v>105.75</v>
      </c>
      <c r="I171" s="133">
        <v>110.25</v>
      </c>
      <c r="J171" s="133">
        <v>109.33</v>
      </c>
      <c r="K171" s="134">
        <v>110.6</v>
      </c>
    </row>
    <row r="172" spans="1:11">
      <c r="A172" s="132">
        <v>39934</v>
      </c>
      <c r="B172" s="133">
        <v>109.67</v>
      </c>
      <c r="C172" s="133">
        <v>108.92</v>
      </c>
      <c r="D172" s="133">
        <v>105.43</v>
      </c>
      <c r="E172" s="133">
        <v>109.9</v>
      </c>
      <c r="F172" s="134">
        <v>109</v>
      </c>
      <c r="G172" s="134">
        <v>108.5</v>
      </c>
      <c r="H172" s="133">
        <v>106.33</v>
      </c>
      <c r="I172" s="133">
        <v>110.04</v>
      </c>
      <c r="J172" s="133">
        <v>108.76</v>
      </c>
      <c r="K172" s="134">
        <v>112.7</v>
      </c>
    </row>
    <row r="173" spans="1:11">
      <c r="A173" s="132">
        <v>39965</v>
      </c>
      <c r="B173" s="133">
        <v>109.42</v>
      </c>
      <c r="C173" s="133">
        <v>109.07</v>
      </c>
      <c r="D173" s="133">
        <v>105.57</v>
      </c>
      <c r="E173" s="133">
        <v>110.07</v>
      </c>
      <c r="F173" s="134">
        <v>109.5</v>
      </c>
      <c r="G173" s="134">
        <v>108.7</v>
      </c>
      <c r="H173" s="133">
        <v>106.11</v>
      </c>
      <c r="I173" s="133">
        <v>110.15</v>
      </c>
      <c r="J173" s="133">
        <v>108.54</v>
      </c>
      <c r="K173" s="134">
        <v>111</v>
      </c>
    </row>
    <row r="174" spans="1:11">
      <c r="A174" s="132">
        <v>39995</v>
      </c>
      <c r="B174" s="133">
        <v>109.6</v>
      </c>
      <c r="C174" s="133">
        <v>109.14</v>
      </c>
      <c r="D174" s="133">
        <v>105.7</v>
      </c>
      <c r="E174" s="133">
        <v>110.66</v>
      </c>
      <c r="F174" s="134">
        <v>108.9</v>
      </c>
      <c r="G174" s="134">
        <v>108.9</v>
      </c>
      <c r="H174" s="133">
        <v>106.1</v>
      </c>
      <c r="I174" s="133">
        <v>109.73</v>
      </c>
      <c r="J174" s="133">
        <v>108.47</v>
      </c>
      <c r="K174" s="134">
        <v>111.4</v>
      </c>
    </row>
    <row r="175" spans="1:11">
      <c r="A175" s="132">
        <v>40026</v>
      </c>
      <c r="B175" s="133">
        <v>110.04</v>
      </c>
      <c r="C175" s="133">
        <v>109.33</v>
      </c>
      <c r="D175" s="133">
        <v>105.92</v>
      </c>
      <c r="E175" s="133">
        <v>110.75</v>
      </c>
      <c r="F175" s="134">
        <v>109.4</v>
      </c>
      <c r="G175" s="134">
        <v>108.8</v>
      </c>
      <c r="H175" s="133">
        <v>106.3</v>
      </c>
      <c r="I175" s="133">
        <v>109.66</v>
      </c>
      <c r="J175" s="133">
        <v>108.83</v>
      </c>
      <c r="K175" s="134">
        <v>112.9</v>
      </c>
    </row>
    <row r="176" spans="1:11">
      <c r="A176" s="132">
        <v>40057</v>
      </c>
      <c r="B176" s="133">
        <v>110.11</v>
      </c>
      <c r="C176" s="133">
        <v>109.32</v>
      </c>
      <c r="D176" s="133">
        <v>106.08</v>
      </c>
      <c r="E176" s="133">
        <v>110.5</v>
      </c>
      <c r="F176" s="134">
        <v>109.5</v>
      </c>
      <c r="G176" s="134">
        <v>108.9</v>
      </c>
      <c r="H176" s="133">
        <v>106.53</v>
      </c>
      <c r="I176" s="133">
        <v>109.56</v>
      </c>
      <c r="J176" s="133">
        <v>108.97</v>
      </c>
      <c r="K176" s="134">
        <v>113</v>
      </c>
    </row>
    <row r="177" spans="1:11">
      <c r="A177" s="132">
        <v>40087</v>
      </c>
      <c r="B177" s="133">
        <v>110.26</v>
      </c>
      <c r="C177" s="133">
        <v>109.46</v>
      </c>
      <c r="D177" s="133">
        <v>105.98</v>
      </c>
      <c r="E177" s="133">
        <v>110.65</v>
      </c>
      <c r="F177" s="134">
        <v>109.4</v>
      </c>
      <c r="G177" s="134">
        <v>109.2</v>
      </c>
      <c r="H177" s="133">
        <v>105.99</v>
      </c>
      <c r="I177" s="133">
        <v>109.17</v>
      </c>
      <c r="J177" s="133">
        <v>108.9</v>
      </c>
      <c r="K177" s="134">
        <v>113</v>
      </c>
    </row>
    <row r="178" spans="1:11">
      <c r="A178" s="132">
        <v>40118</v>
      </c>
      <c r="B178" s="133">
        <v>109.95</v>
      </c>
      <c r="C178" s="133">
        <v>109.49</v>
      </c>
      <c r="D178" s="133">
        <v>106.09</v>
      </c>
      <c r="E178" s="133">
        <v>110.63</v>
      </c>
      <c r="F178" s="134">
        <v>109.6</v>
      </c>
      <c r="G178" s="134">
        <v>109.3</v>
      </c>
      <c r="H178" s="133">
        <v>106.11</v>
      </c>
      <c r="I178" s="133">
        <v>109.55</v>
      </c>
      <c r="J178" s="133">
        <v>109.06</v>
      </c>
      <c r="K178" s="134">
        <v>111.6</v>
      </c>
    </row>
    <row r="179" spans="1:11">
      <c r="A179" s="132">
        <v>40148</v>
      </c>
      <c r="B179" s="133">
        <v>109.63</v>
      </c>
      <c r="C179" s="133">
        <v>109.19</v>
      </c>
      <c r="D179" s="133">
        <v>105.66</v>
      </c>
      <c r="E179" s="133">
        <v>110.28</v>
      </c>
      <c r="F179" s="134">
        <v>109.9</v>
      </c>
      <c r="G179" s="134">
        <v>108.7</v>
      </c>
      <c r="H179" s="133">
        <v>105.58</v>
      </c>
      <c r="I179" s="133">
        <v>109.75</v>
      </c>
      <c r="J179" s="133">
        <v>108.73</v>
      </c>
      <c r="K179" s="134">
        <v>111</v>
      </c>
    </row>
    <row r="180" spans="1:11">
      <c r="A180" s="132">
        <v>40179</v>
      </c>
      <c r="B180" s="133">
        <v>110.61</v>
      </c>
      <c r="C180" s="133">
        <v>109.65</v>
      </c>
      <c r="D180" s="133">
        <v>105.79</v>
      </c>
      <c r="E180" s="133">
        <v>110.84</v>
      </c>
      <c r="F180" s="134">
        <v>110.2</v>
      </c>
      <c r="G180" s="134">
        <v>109.6</v>
      </c>
      <c r="H180" s="133">
        <v>106.83</v>
      </c>
      <c r="I180" s="133">
        <v>110.14</v>
      </c>
      <c r="J180" s="133">
        <v>108.54</v>
      </c>
      <c r="K180" s="134">
        <v>114.4</v>
      </c>
    </row>
    <row r="181" spans="1:11">
      <c r="A181" s="132">
        <v>40210</v>
      </c>
      <c r="B181" s="133">
        <v>110.13</v>
      </c>
      <c r="C181" s="133">
        <v>109.49</v>
      </c>
      <c r="D181" s="133">
        <v>105.64</v>
      </c>
      <c r="E181" s="133">
        <v>110.94</v>
      </c>
      <c r="F181" s="134">
        <v>109.8</v>
      </c>
      <c r="G181" s="134">
        <v>109.5</v>
      </c>
      <c r="H181" s="133">
        <v>107.03</v>
      </c>
      <c r="I181" s="133">
        <v>109.9</v>
      </c>
      <c r="J181" s="133">
        <v>108.29</v>
      </c>
      <c r="K181" s="134">
        <v>112.2</v>
      </c>
    </row>
    <row r="182" spans="1:11">
      <c r="A182" s="132">
        <v>40238</v>
      </c>
      <c r="B182" s="133">
        <v>110.32</v>
      </c>
      <c r="C182" s="133">
        <v>109.44</v>
      </c>
      <c r="D182" s="133">
        <v>105.01</v>
      </c>
      <c r="E182" s="133">
        <v>110.81</v>
      </c>
      <c r="F182" s="134">
        <v>110.2</v>
      </c>
      <c r="G182" s="134">
        <v>109.7</v>
      </c>
      <c r="H182" s="133">
        <v>106.57</v>
      </c>
      <c r="I182" s="133">
        <v>109.96</v>
      </c>
      <c r="J182" s="133">
        <v>107.81</v>
      </c>
      <c r="K182" s="134">
        <v>113.3</v>
      </c>
    </row>
    <row r="183" spans="1:11">
      <c r="A183" s="132">
        <v>40269</v>
      </c>
      <c r="B183" s="133">
        <v>110.82</v>
      </c>
      <c r="C183" s="133">
        <v>109.5</v>
      </c>
      <c r="D183" s="133">
        <v>104.87</v>
      </c>
      <c r="E183" s="133">
        <v>110.87</v>
      </c>
      <c r="F183" s="134">
        <v>110.4</v>
      </c>
      <c r="G183" s="134">
        <v>109.4</v>
      </c>
      <c r="H183" s="133">
        <v>106.91</v>
      </c>
      <c r="I183" s="133">
        <v>110.06</v>
      </c>
      <c r="J183" s="133">
        <v>107.81</v>
      </c>
      <c r="K183" s="134">
        <v>115.7</v>
      </c>
    </row>
    <row r="184" spans="1:11">
      <c r="A184" s="132">
        <v>40299</v>
      </c>
      <c r="B184" s="133">
        <v>110.64</v>
      </c>
      <c r="C184" s="133">
        <v>109.44</v>
      </c>
      <c r="D184" s="133">
        <v>104.9</v>
      </c>
      <c r="E184" s="133">
        <v>111.06</v>
      </c>
      <c r="F184" s="134">
        <v>109.7</v>
      </c>
      <c r="G184" s="134">
        <v>109.6</v>
      </c>
      <c r="H184" s="133">
        <v>107.19</v>
      </c>
      <c r="I184" s="133">
        <v>110.18</v>
      </c>
      <c r="J184" s="133">
        <v>107.4</v>
      </c>
      <c r="K184" s="134">
        <v>114.9</v>
      </c>
    </row>
    <row r="185" spans="1:11">
      <c r="A185" s="132">
        <v>40330</v>
      </c>
      <c r="B185" s="133">
        <v>110.71</v>
      </c>
      <c r="C185" s="133">
        <v>109.66</v>
      </c>
      <c r="D185" s="133">
        <v>105.38</v>
      </c>
      <c r="E185" s="133">
        <v>110.9</v>
      </c>
      <c r="F185" s="134">
        <v>110.4</v>
      </c>
      <c r="G185" s="134">
        <v>110</v>
      </c>
      <c r="H185" s="133">
        <v>107.87</v>
      </c>
      <c r="I185" s="133">
        <v>110.58</v>
      </c>
      <c r="J185" s="133">
        <v>108.13</v>
      </c>
      <c r="K185" s="134">
        <v>114.5</v>
      </c>
    </row>
    <row r="186" spans="1:11">
      <c r="A186" s="132">
        <v>40360</v>
      </c>
      <c r="B186" s="133">
        <v>110.94</v>
      </c>
      <c r="C186" s="133">
        <v>109.8</v>
      </c>
      <c r="D186" s="133">
        <v>105.46</v>
      </c>
      <c r="E186" s="133">
        <v>111.12</v>
      </c>
      <c r="F186" s="134">
        <v>110.5</v>
      </c>
      <c r="G186" s="134">
        <v>109.8</v>
      </c>
      <c r="H186" s="133">
        <v>107.94</v>
      </c>
      <c r="I186" s="133">
        <v>110.35</v>
      </c>
      <c r="J186" s="133">
        <v>108.52</v>
      </c>
      <c r="K186" s="134">
        <v>115.2</v>
      </c>
    </row>
    <row r="187" spans="1:11">
      <c r="A187" s="132">
        <v>40391</v>
      </c>
      <c r="B187" s="133">
        <v>111</v>
      </c>
      <c r="C187" s="133">
        <v>109.92</v>
      </c>
      <c r="D187" s="133">
        <v>105.73</v>
      </c>
      <c r="E187" s="133">
        <v>111.34</v>
      </c>
      <c r="F187" s="134">
        <v>110.4</v>
      </c>
      <c r="G187" s="134">
        <v>110.2</v>
      </c>
      <c r="H187" s="133">
        <v>107.62</v>
      </c>
      <c r="I187" s="133">
        <v>110.25</v>
      </c>
      <c r="J187" s="133">
        <v>108.78</v>
      </c>
      <c r="K187" s="134">
        <v>115.1</v>
      </c>
    </row>
    <row r="188" spans="1:11">
      <c r="A188" s="132">
        <v>40422</v>
      </c>
      <c r="B188" s="133">
        <v>111.17</v>
      </c>
      <c r="C188" s="133">
        <v>109.85</v>
      </c>
      <c r="D188" s="133">
        <v>105.77</v>
      </c>
      <c r="E188" s="133">
        <v>110.98</v>
      </c>
      <c r="F188" s="134">
        <v>110.7</v>
      </c>
      <c r="G188" s="134">
        <v>110</v>
      </c>
      <c r="H188" s="133">
        <v>108.29</v>
      </c>
      <c r="I188" s="133">
        <v>110.25</v>
      </c>
      <c r="J188" s="133">
        <v>108.43</v>
      </c>
      <c r="K188" s="134">
        <v>116</v>
      </c>
    </row>
    <row r="189" spans="1:11">
      <c r="A189" s="132">
        <v>40452</v>
      </c>
      <c r="B189" s="133">
        <v>111.65</v>
      </c>
      <c r="C189" s="133">
        <v>109.83</v>
      </c>
      <c r="D189" s="133">
        <v>105.25</v>
      </c>
      <c r="E189" s="133">
        <v>111.14</v>
      </c>
      <c r="F189" s="134">
        <v>110.5</v>
      </c>
      <c r="G189" s="134">
        <v>110</v>
      </c>
      <c r="H189" s="133">
        <v>107.37</v>
      </c>
      <c r="I189" s="133">
        <v>109.83</v>
      </c>
      <c r="J189" s="133">
        <v>108.41</v>
      </c>
      <c r="K189" s="134">
        <v>118.8</v>
      </c>
    </row>
    <row r="190" spans="1:11">
      <c r="A190" s="132">
        <v>40483</v>
      </c>
      <c r="B190" s="133">
        <v>111.07</v>
      </c>
      <c r="C190" s="133">
        <v>109.78</v>
      </c>
      <c r="D190" s="133">
        <v>105.55</v>
      </c>
      <c r="E190" s="133">
        <v>111.28</v>
      </c>
      <c r="F190" s="134">
        <v>110.1</v>
      </c>
      <c r="G190" s="134">
        <v>110.1</v>
      </c>
      <c r="H190" s="133">
        <v>108.46</v>
      </c>
      <c r="I190" s="133">
        <v>110.33</v>
      </c>
      <c r="J190" s="133">
        <v>108.7</v>
      </c>
      <c r="K190" s="134">
        <v>115.6</v>
      </c>
    </row>
    <row r="191" spans="1:11">
      <c r="A191" s="132">
        <v>40513</v>
      </c>
      <c r="B191" s="133">
        <v>110.46</v>
      </c>
      <c r="C191" s="133">
        <v>109.39</v>
      </c>
      <c r="D191" s="133">
        <v>104.74</v>
      </c>
      <c r="E191" s="133">
        <v>110.8</v>
      </c>
      <c r="F191" s="134">
        <v>110.4</v>
      </c>
      <c r="G191" s="134">
        <v>109.9</v>
      </c>
      <c r="H191" s="133">
        <v>107.47</v>
      </c>
      <c r="I191" s="133">
        <v>110.1</v>
      </c>
      <c r="J191" s="133">
        <v>107.85</v>
      </c>
      <c r="K191" s="134">
        <v>113.9</v>
      </c>
    </row>
    <row r="192" spans="1:11">
      <c r="A192" s="132">
        <v>40544</v>
      </c>
      <c r="B192" s="133">
        <v>111.97</v>
      </c>
      <c r="C192" s="133">
        <v>110.08</v>
      </c>
      <c r="D192" s="133">
        <v>105.14</v>
      </c>
      <c r="E192" s="133">
        <v>111.23</v>
      </c>
      <c r="F192" s="134">
        <v>111.1</v>
      </c>
      <c r="G192" s="134">
        <v>110.4</v>
      </c>
      <c r="H192" s="133">
        <v>109.04</v>
      </c>
      <c r="I192" s="133">
        <v>110.24</v>
      </c>
      <c r="J192" s="133">
        <v>108.59</v>
      </c>
      <c r="K192" s="134">
        <v>119.5</v>
      </c>
    </row>
    <row r="193" spans="1:11">
      <c r="A193" s="132">
        <v>40575</v>
      </c>
      <c r="B193" s="133">
        <v>111.91</v>
      </c>
      <c r="C193" s="133">
        <v>110.35</v>
      </c>
      <c r="D193" s="133">
        <v>105.17</v>
      </c>
      <c r="E193" s="133">
        <v>111.29</v>
      </c>
      <c r="F193" s="134">
        <v>111.2</v>
      </c>
      <c r="G193" s="134">
        <v>110.4</v>
      </c>
      <c r="H193" s="133">
        <v>109.67</v>
      </c>
      <c r="I193" s="133">
        <v>110.32</v>
      </c>
      <c r="J193" s="133">
        <v>108.74</v>
      </c>
      <c r="K193" s="134">
        <v>117.9</v>
      </c>
    </row>
    <row r="194" spans="1:11">
      <c r="A194" s="132">
        <v>40603</v>
      </c>
      <c r="B194" s="133">
        <v>112.54</v>
      </c>
      <c r="C194" s="133">
        <v>110.6</v>
      </c>
      <c r="D194" s="133">
        <v>105.43</v>
      </c>
      <c r="E194" s="133">
        <v>111.36</v>
      </c>
      <c r="F194" s="134">
        <v>112.3</v>
      </c>
      <c r="G194" s="134">
        <v>110.7</v>
      </c>
      <c r="H194" s="133">
        <v>109.04</v>
      </c>
      <c r="I194" s="133">
        <v>109.59</v>
      </c>
      <c r="J194" s="133">
        <v>108.97</v>
      </c>
      <c r="K194" s="134">
        <v>120.1</v>
      </c>
    </row>
    <row r="195" spans="1:11">
      <c r="A195" s="132">
        <v>40634</v>
      </c>
      <c r="B195" s="133">
        <v>112.96</v>
      </c>
      <c r="C195" s="133">
        <v>110.7</v>
      </c>
      <c r="D195" s="133">
        <v>104.97</v>
      </c>
      <c r="E195" s="133">
        <v>111.63</v>
      </c>
      <c r="F195" s="134">
        <v>112.5</v>
      </c>
      <c r="G195" s="134">
        <v>110.6</v>
      </c>
      <c r="H195" s="133">
        <v>108.19</v>
      </c>
      <c r="I195" s="133">
        <v>110.19</v>
      </c>
      <c r="J195" s="133">
        <v>108.89</v>
      </c>
      <c r="K195" s="134">
        <v>122.3</v>
      </c>
    </row>
    <row r="196" spans="1:11">
      <c r="A196" s="132">
        <v>40664</v>
      </c>
      <c r="B196" s="133">
        <v>113.74</v>
      </c>
      <c r="C196" s="133">
        <v>111.03</v>
      </c>
      <c r="D196" s="133">
        <v>104.86</v>
      </c>
      <c r="E196" s="133">
        <v>112.23</v>
      </c>
      <c r="F196" s="134">
        <v>112.7</v>
      </c>
      <c r="G196" s="134">
        <v>111</v>
      </c>
      <c r="H196" s="133">
        <v>110.23</v>
      </c>
      <c r="I196" s="133">
        <v>110.35</v>
      </c>
      <c r="J196" s="133">
        <v>108.62</v>
      </c>
      <c r="K196" s="134">
        <v>125.1</v>
      </c>
    </row>
    <row r="197" spans="1:11">
      <c r="A197" s="132">
        <v>40695</v>
      </c>
      <c r="B197" s="133">
        <v>113.45</v>
      </c>
      <c r="C197" s="133">
        <v>111.17</v>
      </c>
      <c r="D197" s="133">
        <v>105.2</v>
      </c>
      <c r="E197" s="133">
        <v>112.37</v>
      </c>
      <c r="F197" s="134">
        <v>112.9</v>
      </c>
      <c r="G197" s="134">
        <v>111.2</v>
      </c>
      <c r="H197" s="133">
        <v>109.54</v>
      </c>
      <c r="I197" s="133">
        <v>110.38</v>
      </c>
      <c r="J197" s="133">
        <v>108.24</v>
      </c>
      <c r="K197" s="134">
        <v>123.1</v>
      </c>
    </row>
    <row r="198" spans="1:11">
      <c r="A198" s="132">
        <v>40725</v>
      </c>
      <c r="B198" s="133">
        <v>113.6</v>
      </c>
      <c r="C198" s="133">
        <v>111.56</v>
      </c>
      <c r="D198" s="133">
        <v>105.08</v>
      </c>
      <c r="E198" s="133">
        <v>112.85</v>
      </c>
      <c r="F198" s="134">
        <v>113.6</v>
      </c>
      <c r="G198" s="134">
        <v>111.6</v>
      </c>
      <c r="H198" s="133">
        <v>109.6</v>
      </c>
      <c r="I198" s="133">
        <v>110.59</v>
      </c>
      <c r="J198" s="133">
        <v>108.63</v>
      </c>
      <c r="K198" s="134">
        <v>122.4</v>
      </c>
    </row>
    <row r="199" spans="1:11">
      <c r="A199" s="132">
        <v>40756</v>
      </c>
      <c r="B199" s="133">
        <v>113.95</v>
      </c>
      <c r="C199" s="133">
        <v>111.75</v>
      </c>
      <c r="D199" s="133">
        <v>105.4</v>
      </c>
      <c r="E199" s="133">
        <v>113.24</v>
      </c>
      <c r="F199" s="134">
        <v>113.7</v>
      </c>
      <c r="G199" s="134">
        <v>111.9</v>
      </c>
      <c r="H199" s="133">
        <v>109.28</v>
      </c>
      <c r="I199" s="133">
        <v>110.77</v>
      </c>
      <c r="J199" s="133">
        <v>108.56</v>
      </c>
      <c r="K199" s="134">
        <v>123.8</v>
      </c>
    </row>
    <row r="200" spans="1:11">
      <c r="A200" s="132">
        <v>40787</v>
      </c>
      <c r="B200" s="133">
        <v>113.96</v>
      </c>
      <c r="C200" s="133">
        <v>111.74</v>
      </c>
      <c r="D200" s="133">
        <v>104.91</v>
      </c>
      <c r="E200" s="133">
        <v>113.1</v>
      </c>
      <c r="F200" s="134">
        <v>113.9</v>
      </c>
      <c r="G200" s="134">
        <v>111.8</v>
      </c>
      <c r="H200" s="133">
        <v>109.21</v>
      </c>
      <c r="I200" s="133">
        <v>110.78</v>
      </c>
      <c r="J200" s="133">
        <v>108.57</v>
      </c>
      <c r="K200" s="134">
        <v>123.9</v>
      </c>
    </row>
    <row r="201" spans="1:11">
      <c r="A201" s="132">
        <v>40817</v>
      </c>
      <c r="B201" s="133">
        <v>113.82</v>
      </c>
      <c r="C201" s="133">
        <v>112.07</v>
      </c>
      <c r="D201" s="133">
        <v>104.19</v>
      </c>
      <c r="E201" s="133">
        <v>113.64</v>
      </c>
      <c r="F201" s="134">
        <v>114.2</v>
      </c>
      <c r="G201" s="134">
        <v>112.6</v>
      </c>
      <c r="H201" s="133">
        <v>108.76</v>
      </c>
      <c r="I201" s="133">
        <v>110.16</v>
      </c>
      <c r="J201" s="133">
        <v>108.64</v>
      </c>
      <c r="K201" s="134">
        <v>121.6</v>
      </c>
    </row>
    <row r="202" spans="1:11">
      <c r="A202" s="132">
        <v>40848</v>
      </c>
      <c r="B202" s="133">
        <v>114.06</v>
      </c>
      <c r="C202" s="133">
        <v>112.16</v>
      </c>
      <c r="D202" s="133">
        <v>104.5</v>
      </c>
      <c r="E202" s="133">
        <v>113.98</v>
      </c>
      <c r="F202" s="134">
        <v>114.1</v>
      </c>
      <c r="G202" s="134">
        <v>112.8</v>
      </c>
      <c r="H202" s="133">
        <v>109.31</v>
      </c>
      <c r="I202" s="133">
        <v>110.08</v>
      </c>
      <c r="J202" s="133">
        <v>109.55</v>
      </c>
      <c r="K202" s="134">
        <v>122.5</v>
      </c>
    </row>
    <row r="203" spans="1:11">
      <c r="A203" s="132">
        <v>40878</v>
      </c>
      <c r="B203" s="133">
        <v>113.38</v>
      </c>
      <c r="C203" s="133">
        <v>112.25</v>
      </c>
      <c r="D203" s="133">
        <v>104.38</v>
      </c>
      <c r="E203" s="133">
        <v>114.27</v>
      </c>
      <c r="F203" s="134">
        <v>114.3</v>
      </c>
      <c r="G203" s="134">
        <v>113</v>
      </c>
      <c r="H203" s="133">
        <v>108.76</v>
      </c>
      <c r="I203" s="133">
        <v>110.43</v>
      </c>
      <c r="J203" s="133">
        <v>109.43</v>
      </c>
      <c r="K203" s="134">
        <v>118.5</v>
      </c>
    </row>
    <row r="204" spans="1:11">
      <c r="A204" s="132">
        <v>40909</v>
      </c>
      <c r="B204" s="133">
        <v>115.09</v>
      </c>
      <c r="C204" s="133">
        <v>113.22</v>
      </c>
      <c r="D204" s="133">
        <v>104.93</v>
      </c>
      <c r="E204" s="133">
        <v>114.88</v>
      </c>
      <c r="F204" s="134">
        <v>115</v>
      </c>
      <c r="G204" s="134">
        <v>113.5</v>
      </c>
      <c r="H204" s="133">
        <v>109.96</v>
      </c>
      <c r="I204" s="133">
        <v>110.77</v>
      </c>
      <c r="J204" s="133">
        <v>110.59</v>
      </c>
      <c r="K204" s="134">
        <v>123.1</v>
      </c>
    </row>
    <row r="205" spans="1:11">
      <c r="A205" s="132">
        <v>40940</v>
      </c>
      <c r="B205" s="133">
        <v>115.44</v>
      </c>
      <c r="C205" s="133">
        <v>113.39</v>
      </c>
      <c r="D205" s="133">
        <v>105.21</v>
      </c>
      <c r="E205" s="133">
        <v>114.99</v>
      </c>
      <c r="F205" s="134">
        <v>114.7</v>
      </c>
      <c r="G205" s="134">
        <v>114.1</v>
      </c>
      <c r="H205" s="133">
        <v>110.56</v>
      </c>
      <c r="I205" s="133">
        <v>111.17</v>
      </c>
      <c r="J205" s="133">
        <v>111.36</v>
      </c>
      <c r="K205" s="134">
        <v>124.3</v>
      </c>
    </row>
    <row r="206" spans="1:11">
      <c r="A206" s="132">
        <v>40969</v>
      </c>
      <c r="B206" s="133">
        <v>115.58</v>
      </c>
      <c r="C206" s="133">
        <v>113.74</v>
      </c>
      <c r="D206" s="133">
        <v>105.14</v>
      </c>
      <c r="E206" s="133">
        <v>114.95</v>
      </c>
      <c r="F206" s="134">
        <v>115.7</v>
      </c>
      <c r="G206" s="134">
        <v>114.5</v>
      </c>
      <c r="H206" s="133">
        <v>109.14</v>
      </c>
      <c r="I206" s="133">
        <v>111.55</v>
      </c>
      <c r="J206" s="133">
        <v>111.83</v>
      </c>
      <c r="K206" s="134">
        <v>123.2</v>
      </c>
    </row>
    <row r="207" spans="1:11">
      <c r="A207" s="132">
        <v>41000</v>
      </c>
      <c r="B207" s="133">
        <v>115.75</v>
      </c>
      <c r="C207" s="133">
        <v>113.85</v>
      </c>
      <c r="D207" s="133">
        <v>106.12</v>
      </c>
      <c r="E207" s="133">
        <v>114.98</v>
      </c>
      <c r="F207" s="134">
        <v>115.5</v>
      </c>
      <c r="G207" s="134">
        <v>115</v>
      </c>
      <c r="H207" s="133">
        <v>110.01</v>
      </c>
      <c r="I207" s="133">
        <v>112.04</v>
      </c>
      <c r="J207" s="133">
        <v>112.03</v>
      </c>
      <c r="K207" s="134">
        <v>123.7</v>
      </c>
    </row>
    <row r="208" spans="1:11">
      <c r="A208" s="132">
        <v>41030</v>
      </c>
      <c r="B208" s="133">
        <v>116.15</v>
      </c>
      <c r="C208" s="133">
        <v>114.18</v>
      </c>
      <c r="D208" s="133">
        <v>105.65</v>
      </c>
      <c r="E208" s="133">
        <v>115.4</v>
      </c>
      <c r="F208" s="134">
        <v>115.5</v>
      </c>
      <c r="G208" s="134">
        <v>115.4</v>
      </c>
      <c r="H208" s="133">
        <v>111.35</v>
      </c>
      <c r="I208" s="133">
        <v>112.12</v>
      </c>
      <c r="J208" s="133">
        <v>112.07</v>
      </c>
      <c r="K208" s="134">
        <v>124.6</v>
      </c>
    </row>
    <row r="209" spans="1:11">
      <c r="A209" s="132">
        <v>41061</v>
      </c>
      <c r="B209" s="133">
        <v>116.07</v>
      </c>
      <c r="C209" s="133">
        <v>114.39</v>
      </c>
      <c r="D209" s="133">
        <v>106.23</v>
      </c>
      <c r="E209" s="133">
        <v>115.54</v>
      </c>
      <c r="F209" s="134">
        <v>116.3</v>
      </c>
      <c r="G209" s="134">
        <v>115.6</v>
      </c>
      <c r="H209" s="133">
        <v>110.52</v>
      </c>
      <c r="I209" s="133">
        <v>112.62</v>
      </c>
      <c r="J209" s="133">
        <v>111.7</v>
      </c>
      <c r="K209" s="134">
        <v>123.2</v>
      </c>
    </row>
    <row r="210" spans="1:11">
      <c r="A210" s="132">
        <v>41091</v>
      </c>
      <c r="B210" s="133">
        <v>116.37</v>
      </c>
      <c r="C210" s="133">
        <v>114.56</v>
      </c>
      <c r="D210" s="133">
        <v>106.42</v>
      </c>
      <c r="E210" s="133">
        <v>115.93</v>
      </c>
      <c r="F210" s="134">
        <v>116</v>
      </c>
      <c r="G210" s="134">
        <v>116</v>
      </c>
      <c r="H210" s="133">
        <v>111.24</v>
      </c>
      <c r="I210" s="133">
        <v>113.57</v>
      </c>
      <c r="J210" s="133">
        <v>112.23</v>
      </c>
      <c r="K210" s="134">
        <v>123.9</v>
      </c>
    </row>
    <row r="211" spans="1:11">
      <c r="A211" s="132">
        <v>41122</v>
      </c>
      <c r="B211" s="133">
        <v>116.49</v>
      </c>
      <c r="C211" s="133">
        <v>114.78</v>
      </c>
      <c r="D211" s="133">
        <v>107.32</v>
      </c>
      <c r="E211" s="133">
        <v>116.22</v>
      </c>
      <c r="F211" s="134">
        <v>116.1</v>
      </c>
      <c r="G211" s="134">
        <v>116.1</v>
      </c>
      <c r="H211" s="133">
        <v>110.7</v>
      </c>
      <c r="I211" s="133">
        <v>113.59</v>
      </c>
      <c r="J211" s="133">
        <v>112.64</v>
      </c>
      <c r="K211" s="134">
        <v>123.9</v>
      </c>
    </row>
    <row r="212" spans="1:11">
      <c r="A212" s="132">
        <v>41153</v>
      </c>
      <c r="B212" s="133">
        <v>116.82</v>
      </c>
      <c r="C212" s="133">
        <v>115.01</v>
      </c>
      <c r="D212" s="133">
        <v>107.5</v>
      </c>
      <c r="E212" s="133">
        <v>116.15</v>
      </c>
      <c r="F212" s="134">
        <v>116.3</v>
      </c>
      <c r="G212" s="134">
        <v>116.8</v>
      </c>
      <c r="H212" s="133">
        <v>111.98</v>
      </c>
      <c r="I212" s="133">
        <v>113.46</v>
      </c>
      <c r="J212" s="133">
        <v>113.93</v>
      </c>
      <c r="K212" s="134">
        <v>124.9</v>
      </c>
    </row>
    <row r="213" spans="1:11">
      <c r="A213" s="132">
        <v>41183</v>
      </c>
      <c r="B213" s="133">
        <v>116.84</v>
      </c>
      <c r="C213" s="133">
        <v>115</v>
      </c>
      <c r="D213" s="133">
        <v>106.61</v>
      </c>
      <c r="E213" s="133">
        <v>116.22</v>
      </c>
      <c r="F213" s="134">
        <v>116.4</v>
      </c>
      <c r="G213" s="134">
        <v>116.7</v>
      </c>
      <c r="H213" s="133">
        <v>111.62</v>
      </c>
      <c r="I213" s="133">
        <v>113.19</v>
      </c>
      <c r="J213" s="133">
        <v>114.5</v>
      </c>
      <c r="K213" s="134">
        <v>124.7</v>
      </c>
    </row>
    <row r="214" spans="1:11">
      <c r="A214" s="132">
        <v>41214</v>
      </c>
      <c r="B214" s="133">
        <v>116.89</v>
      </c>
      <c r="C214" s="133">
        <v>115.31</v>
      </c>
      <c r="D214" s="133">
        <v>107.62</v>
      </c>
      <c r="E214" s="133">
        <v>116.52</v>
      </c>
      <c r="F214" s="134">
        <v>116.6</v>
      </c>
      <c r="G214" s="134">
        <v>117</v>
      </c>
      <c r="H214" s="133">
        <v>113.11</v>
      </c>
      <c r="I214" s="133">
        <v>113.33</v>
      </c>
      <c r="J214" s="133">
        <v>115.7</v>
      </c>
      <c r="K214" s="134">
        <v>123.7</v>
      </c>
    </row>
    <row r="215" spans="1:11">
      <c r="A215" s="132">
        <v>41244</v>
      </c>
      <c r="B215" s="133">
        <v>115.85</v>
      </c>
      <c r="C215" s="133">
        <v>115</v>
      </c>
      <c r="D215" s="133">
        <v>106.94</v>
      </c>
      <c r="E215" s="133">
        <v>115.95</v>
      </c>
      <c r="F215" s="134">
        <v>116.5</v>
      </c>
      <c r="G215" s="134">
        <v>116.8</v>
      </c>
      <c r="H215" s="133">
        <v>112.42</v>
      </c>
      <c r="I215" s="133">
        <v>114.07</v>
      </c>
      <c r="J215" s="133">
        <v>116.03</v>
      </c>
      <c r="K215" s="134">
        <v>119.2</v>
      </c>
    </row>
    <row r="216" spans="1:11">
      <c r="A216" s="132">
        <v>41275</v>
      </c>
      <c r="B216" s="133">
        <v>118.45</v>
      </c>
      <c r="C216" s="133">
        <v>116.42</v>
      </c>
      <c r="D216" s="133">
        <v>108.35</v>
      </c>
      <c r="E216" s="133">
        <v>116.38</v>
      </c>
      <c r="F216" s="134">
        <v>117.4</v>
      </c>
      <c r="G216" s="134">
        <v>117.8</v>
      </c>
      <c r="H216" s="133">
        <v>116.72</v>
      </c>
      <c r="I216" s="133">
        <v>115.5</v>
      </c>
      <c r="J216" s="133">
        <v>116.86</v>
      </c>
      <c r="K216" s="134">
        <v>128</v>
      </c>
    </row>
    <row r="217" spans="1:11">
      <c r="A217" s="132">
        <v>41306</v>
      </c>
      <c r="B217" s="133">
        <v>118.5</v>
      </c>
      <c r="C217" s="133">
        <v>116.82</v>
      </c>
      <c r="D217" s="133">
        <v>109.41</v>
      </c>
      <c r="E217" s="133">
        <v>116.83</v>
      </c>
      <c r="F217" s="134">
        <v>117.2</v>
      </c>
      <c r="G217" s="134">
        <v>118.6</v>
      </c>
      <c r="H217" s="133">
        <v>116.98</v>
      </c>
      <c r="I217" s="133">
        <v>116.09</v>
      </c>
      <c r="J217" s="133">
        <v>117.74</v>
      </c>
      <c r="K217" s="134">
        <v>125.8</v>
      </c>
    </row>
    <row r="218" spans="1:11">
      <c r="A218" s="132">
        <v>41334</v>
      </c>
      <c r="B218" s="133">
        <v>118.72</v>
      </c>
      <c r="C218" s="133">
        <v>117.27</v>
      </c>
      <c r="D218" s="133">
        <v>109.37</v>
      </c>
      <c r="E218" s="133">
        <v>117.27</v>
      </c>
      <c r="F218" s="134">
        <v>117.3</v>
      </c>
      <c r="G218" s="134">
        <v>119.3</v>
      </c>
      <c r="H218" s="133">
        <v>117.91</v>
      </c>
      <c r="I218" s="133">
        <v>117.77</v>
      </c>
      <c r="J218" s="133">
        <v>118.68</v>
      </c>
      <c r="K218" s="134">
        <v>124.9</v>
      </c>
    </row>
    <row r="219" spans="1:11">
      <c r="A219" s="132">
        <v>41365</v>
      </c>
      <c r="B219" s="133">
        <v>119.52</v>
      </c>
      <c r="C219" s="133">
        <v>117.6</v>
      </c>
      <c r="D219" s="133">
        <v>110.49</v>
      </c>
      <c r="E219" s="133">
        <v>117.41</v>
      </c>
      <c r="F219" s="134">
        <v>117.9</v>
      </c>
      <c r="G219" s="134">
        <v>119.7</v>
      </c>
      <c r="H219" s="133">
        <v>116.71</v>
      </c>
      <c r="I219" s="133">
        <v>118.77</v>
      </c>
      <c r="J219" s="133">
        <v>119.29</v>
      </c>
      <c r="K219" s="134">
        <v>128.19999999999999</v>
      </c>
    </row>
    <row r="220" spans="1:11">
      <c r="A220" s="132">
        <v>41395</v>
      </c>
      <c r="B220" s="133">
        <v>119.8</v>
      </c>
      <c r="C220" s="133">
        <v>117.71</v>
      </c>
      <c r="D220" s="133">
        <v>111.11</v>
      </c>
      <c r="E220" s="133">
        <v>117.76</v>
      </c>
      <c r="F220" s="134">
        <v>117.1</v>
      </c>
      <c r="G220" s="134">
        <v>120.5</v>
      </c>
      <c r="H220" s="133">
        <v>116.31</v>
      </c>
      <c r="I220" s="133">
        <v>119.61</v>
      </c>
      <c r="J220" s="133">
        <v>119.61</v>
      </c>
      <c r="K220" s="134">
        <v>129.69999999999999</v>
      </c>
    </row>
    <row r="221" spans="1:11">
      <c r="A221" s="132">
        <v>41426</v>
      </c>
      <c r="B221" s="133">
        <v>119.99</v>
      </c>
      <c r="C221" s="133">
        <v>118.36</v>
      </c>
      <c r="D221" s="133">
        <v>112.29</v>
      </c>
      <c r="E221" s="133">
        <v>118.21</v>
      </c>
      <c r="F221" s="134">
        <v>118.5</v>
      </c>
      <c r="G221" s="134">
        <v>121</v>
      </c>
      <c r="H221" s="133">
        <v>116.11</v>
      </c>
      <c r="I221" s="133">
        <v>119.67</v>
      </c>
      <c r="J221" s="133">
        <v>119.63</v>
      </c>
      <c r="K221" s="134">
        <v>127.8</v>
      </c>
    </row>
    <row r="222" spans="1:11">
      <c r="A222" s="132">
        <v>41456</v>
      </c>
      <c r="B222" s="133">
        <v>120.44</v>
      </c>
      <c r="C222" s="133">
        <v>118.48</v>
      </c>
      <c r="D222" s="133">
        <v>112.26</v>
      </c>
      <c r="E222" s="133">
        <v>118.38</v>
      </c>
      <c r="F222" s="134">
        <v>118.3</v>
      </c>
      <c r="G222" s="134">
        <v>121.2</v>
      </c>
      <c r="H222" s="133">
        <v>116.99</v>
      </c>
      <c r="I222" s="133">
        <v>119.33</v>
      </c>
      <c r="J222" s="133">
        <v>119.7</v>
      </c>
      <c r="K222" s="134">
        <v>129.6</v>
      </c>
    </row>
    <row r="223" spans="1:11">
      <c r="A223" s="132">
        <v>41487</v>
      </c>
      <c r="B223" s="133">
        <v>120.58</v>
      </c>
      <c r="C223" s="133">
        <v>118.71</v>
      </c>
      <c r="D223" s="133">
        <v>113.73</v>
      </c>
      <c r="E223" s="133">
        <v>118.8</v>
      </c>
      <c r="F223" s="134">
        <v>118.3</v>
      </c>
      <c r="G223" s="134">
        <v>121.8</v>
      </c>
      <c r="H223" s="133">
        <v>117.08</v>
      </c>
      <c r="I223" s="133">
        <v>119.44</v>
      </c>
      <c r="J223" s="133">
        <v>119.82</v>
      </c>
      <c r="K223" s="134">
        <v>129.4</v>
      </c>
    </row>
    <row r="224" spans="1:11">
      <c r="A224" s="132">
        <v>41518</v>
      </c>
      <c r="B224" s="133">
        <v>120.53</v>
      </c>
      <c r="C224" s="133">
        <v>118.65</v>
      </c>
      <c r="D224" s="133">
        <v>113.87</v>
      </c>
      <c r="E224" s="133">
        <v>118.64</v>
      </c>
      <c r="F224" s="134">
        <v>118.1</v>
      </c>
      <c r="G224" s="134">
        <v>122.2</v>
      </c>
      <c r="H224" s="133">
        <v>116.6</v>
      </c>
      <c r="I224" s="133">
        <v>119.51</v>
      </c>
      <c r="J224" s="133">
        <v>120.18</v>
      </c>
      <c r="K224" s="134">
        <v>129.5</v>
      </c>
    </row>
    <row r="225" spans="1:11">
      <c r="A225" s="132">
        <v>41548</v>
      </c>
      <c r="B225" s="133">
        <v>120.49</v>
      </c>
      <c r="C225" s="133">
        <v>118.95</v>
      </c>
      <c r="D225" s="133">
        <v>113.27</v>
      </c>
      <c r="E225" s="133">
        <v>118.78</v>
      </c>
      <c r="F225" s="134">
        <v>118.5</v>
      </c>
      <c r="G225" s="134">
        <v>122.9</v>
      </c>
      <c r="H225" s="133">
        <v>117.62</v>
      </c>
      <c r="I225" s="133">
        <v>119.47</v>
      </c>
      <c r="J225" s="133">
        <v>120.02</v>
      </c>
      <c r="K225" s="134">
        <v>128.19999999999999</v>
      </c>
    </row>
    <row r="226" spans="1:11">
      <c r="A226" s="132">
        <v>41579</v>
      </c>
      <c r="B226" s="133">
        <v>120.45</v>
      </c>
      <c r="C226" s="133">
        <v>118.99</v>
      </c>
      <c r="D226" s="133">
        <v>114.8</v>
      </c>
      <c r="E226" s="133">
        <v>119.28</v>
      </c>
      <c r="F226" s="134">
        <v>118</v>
      </c>
      <c r="G226" s="134">
        <v>123</v>
      </c>
      <c r="H226" s="133">
        <v>117.5</v>
      </c>
      <c r="I226" s="133">
        <v>119.57</v>
      </c>
      <c r="J226" s="133">
        <v>119.18</v>
      </c>
      <c r="K226" s="134">
        <v>127.6</v>
      </c>
    </row>
    <row r="227" spans="1:11">
      <c r="A227" s="132">
        <v>41609</v>
      </c>
      <c r="B227" s="133">
        <v>119.2</v>
      </c>
      <c r="C227" s="133">
        <v>118.49</v>
      </c>
      <c r="D227" s="133">
        <v>113.9</v>
      </c>
      <c r="E227" s="133">
        <v>119.05</v>
      </c>
      <c r="F227" s="134">
        <v>117.9</v>
      </c>
      <c r="G227" s="134">
        <v>122.7</v>
      </c>
      <c r="H227" s="133">
        <v>116.13</v>
      </c>
      <c r="I227" s="133">
        <v>118.97</v>
      </c>
      <c r="J227" s="133">
        <v>117.75</v>
      </c>
      <c r="K227" s="134">
        <v>122.5</v>
      </c>
    </row>
    <row r="228" spans="1:11">
      <c r="A228" s="132">
        <v>41640</v>
      </c>
      <c r="B228" s="133">
        <v>121.59</v>
      </c>
      <c r="C228" s="133">
        <v>119.77</v>
      </c>
      <c r="D228" s="133">
        <v>114.68</v>
      </c>
      <c r="E228" s="133">
        <v>119.88</v>
      </c>
      <c r="F228" s="134">
        <v>119.1</v>
      </c>
      <c r="G228" s="134">
        <v>123.2</v>
      </c>
      <c r="H228" s="133">
        <v>118.86</v>
      </c>
      <c r="I228" s="133">
        <v>119.79</v>
      </c>
      <c r="J228" s="133">
        <v>116.99</v>
      </c>
      <c r="K228" s="134">
        <v>130.80000000000001</v>
      </c>
    </row>
    <row r="229" spans="1:11">
      <c r="A229" s="132">
        <v>41671</v>
      </c>
      <c r="B229" s="133">
        <v>121.24</v>
      </c>
      <c r="C229" s="133">
        <v>119.67</v>
      </c>
      <c r="D229" s="133">
        <v>114.85</v>
      </c>
      <c r="E229" s="133">
        <v>120.17</v>
      </c>
      <c r="F229" s="134">
        <v>118.6</v>
      </c>
      <c r="G229" s="134">
        <v>123.4</v>
      </c>
      <c r="H229" s="133">
        <v>118.39</v>
      </c>
      <c r="I229" s="133">
        <v>119.34</v>
      </c>
      <c r="J229" s="133">
        <v>117.15</v>
      </c>
      <c r="K229" s="134">
        <v>129.4</v>
      </c>
    </row>
    <row r="230" spans="1:11">
      <c r="A230" s="132">
        <v>41699</v>
      </c>
      <c r="B230" s="133">
        <v>121.55</v>
      </c>
      <c r="C230" s="133">
        <v>119.95</v>
      </c>
      <c r="D230" s="133">
        <v>114.58</v>
      </c>
      <c r="E230" s="133">
        <v>120.78</v>
      </c>
      <c r="F230" s="134">
        <v>119</v>
      </c>
      <c r="G230" s="134">
        <v>123.4</v>
      </c>
      <c r="H230" s="133">
        <v>117.45</v>
      </c>
      <c r="I230" s="133">
        <v>118.99</v>
      </c>
      <c r="J230" s="133">
        <v>117.22</v>
      </c>
      <c r="K230" s="134">
        <v>130.19999999999999</v>
      </c>
    </row>
    <row r="231" spans="1:11">
      <c r="A231" s="132">
        <v>41730</v>
      </c>
      <c r="B231" s="133">
        <v>121.14</v>
      </c>
      <c r="C231" s="133">
        <v>119.87</v>
      </c>
      <c r="D231" s="133">
        <v>114.97</v>
      </c>
      <c r="E231" s="133">
        <v>120.78</v>
      </c>
      <c r="F231" s="134">
        <v>118.6</v>
      </c>
      <c r="G231" s="134">
        <v>123.6</v>
      </c>
      <c r="H231" s="133">
        <v>116.85</v>
      </c>
      <c r="I231" s="133">
        <v>118.41</v>
      </c>
      <c r="J231" s="133">
        <v>116.4</v>
      </c>
      <c r="K231" s="134">
        <v>128.1</v>
      </c>
    </row>
    <row r="232" spans="1:11">
      <c r="A232" s="132">
        <v>41760</v>
      </c>
      <c r="B232" s="133">
        <v>122.19</v>
      </c>
      <c r="C232" s="133">
        <v>120.22</v>
      </c>
      <c r="D232" s="133">
        <v>115.63</v>
      </c>
      <c r="E232" s="133">
        <v>121.02</v>
      </c>
      <c r="F232" s="134">
        <v>119.4</v>
      </c>
      <c r="G232" s="134">
        <v>123.6</v>
      </c>
      <c r="H232" s="133">
        <v>117.8</v>
      </c>
      <c r="I232" s="133">
        <v>118.8</v>
      </c>
      <c r="J232" s="133">
        <v>115.34</v>
      </c>
      <c r="K232" s="134">
        <v>133.19999999999999</v>
      </c>
    </row>
    <row r="233" spans="1:11">
      <c r="A233" s="132">
        <v>41791</v>
      </c>
      <c r="B233" s="133">
        <v>121.98</v>
      </c>
      <c r="C233" s="133">
        <v>120.35</v>
      </c>
      <c r="D233" s="133">
        <v>115.63</v>
      </c>
      <c r="E233" s="133">
        <v>121.05</v>
      </c>
      <c r="F233" s="134">
        <v>119.7</v>
      </c>
      <c r="G233" s="134">
        <v>123.6</v>
      </c>
      <c r="H233" s="133">
        <v>117.54</v>
      </c>
      <c r="I233" s="133">
        <v>118.84</v>
      </c>
      <c r="J233" s="133">
        <v>114.49</v>
      </c>
      <c r="K233" s="134">
        <v>131.30000000000001</v>
      </c>
    </row>
    <row r="234" spans="1:11">
      <c r="A234" s="132">
        <v>41821</v>
      </c>
      <c r="B234" s="133">
        <v>121.73</v>
      </c>
      <c r="C234" s="133">
        <v>120.57</v>
      </c>
      <c r="D234" s="133">
        <v>115.45</v>
      </c>
      <c r="E234" s="133">
        <v>121.17</v>
      </c>
      <c r="F234" s="134">
        <v>120</v>
      </c>
      <c r="G234" s="134">
        <v>123.6</v>
      </c>
      <c r="H234" s="133">
        <v>118.23</v>
      </c>
      <c r="I234" s="133">
        <v>118.78</v>
      </c>
      <c r="J234" s="133">
        <v>113.93</v>
      </c>
      <c r="K234" s="134">
        <v>128.69999999999999</v>
      </c>
    </row>
    <row r="235" spans="1:11">
      <c r="A235" s="132">
        <v>41852</v>
      </c>
      <c r="B235" s="133">
        <v>122.02</v>
      </c>
      <c r="C235" s="133">
        <v>120.47</v>
      </c>
      <c r="D235" s="133">
        <v>115.65</v>
      </c>
      <c r="E235" s="133">
        <v>121.27</v>
      </c>
      <c r="F235" s="134">
        <v>120.3</v>
      </c>
      <c r="G235" s="134">
        <v>123.4</v>
      </c>
      <c r="H235" s="133">
        <v>118.1</v>
      </c>
      <c r="I235" s="133">
        <v>118.1</v>
      </c>
      <c r="J235" s="133">
        <v>113.59</v>
      </c>
      <c r="K235" s="134">
        <v>131.19999999999999</v>
      </c>
    </row>
    <row r="236" spans="1:11">
      <c r="A236" s="132">
        <v>41883</v>
      </c>
      <c r="B236" s="133">
        <v>122.2</v>
      </c>
      <c r="C236" s="133">
        <v>120.67</v>
      </c>
      <c r="D236" s="133">
        <v>115.2</v>
      </c>
      <c r="E236" s="133">
        <v>121.22</v>
      </c>
      <c r="F236" s="134">
        <v>120.6</v>
      </c>
      <c r="G236" s="134">
        <v>124.4</v>
      </c>
      <c r="H236" s="133">
        <v>118.49</v>
      </c>
      <c r="I236" s="133">
        <v>118.52</v>
      </c>
      <c r="J236" s="133">
        <v>113.42</v>
      </c>
      <c r="K236" s="134">
        <v>131.4</v>
      </c>
    </row>
    <row r="237" spans="1:11">
      <c r="A237" s="132">
        <v>41913</v>
      </c>
      <c r="B237" s="133">
        <v>121.83</v>
      </c>
      <c r="C237" s="133">
        <v>120.49</v>
      </c>
      <c r="D237" s="133">
        <v>114.68</v>
      </c>
      <c r="E237" s="133">
        <v>121.42</v>
      </c>
      <c r="F237" s="134">
        <v>120.2</v>
      </c>
      <c r="G237" s="134">
        <v>124.1</v>
      </c>
      <c r="H237" s="133">
        <v>117.98</v>
      </c>
      <c r="I237" s="133">
        <v>117.76</v>
      </c>
      <c r="J237" s="133">
        <v>113.44</v>
      </c>
      <c r="K237" s="134">
        <v>129.69999999999999</v>
      </c>
    </row>
    <row r="238" spans="1:11">
      <c r="A238" s="132">
        <v>41944</v>
      </c>
      <c r="B238" s="133">
        <v>121.43</v>
      </c>
      <c r="C238" s="133">
        <v>120.46</v>
      </c>
      <c r="D238" s="133">
        <v>115.19</v>
      </c>
      <c r="E238" s="133">
        <v>121.93</v>
      </c>
      <c r="F238" s="134">
        <v>120.1</v>
      </c>
      <c r="G238" s="134">
        <v>124.1</v>
      </c>
      <c r="H238" s="133">
        <v>116.83</v>
      </c>
      <c r="I238" s="133">
        <v>117.63</v>
      </c>
      <c r="J238" s="133">
        <v>113.41</v>
      </c>
      <c r="K238" s="134">
        <v>127.4</v>
      </c>
    </row>
    <row r="239" spans="1:11">
      <c r="A239" s="132">
        <v>41974</v>
      </c>
      <c r="B239" s="133">
        <v>120.87</v>
      </c>
      <c r="C239" s="133">
        <v>119.86</v>
      </c>
      <c r="D239" s="133">
        <v>113.89</v>
      </c>
      <c r="E239" s="133">
        <v>121.55</v>
      </c>
      <c r="F239" s="134">
        <v>119.5</v>
      </c>
      <c r="G239" s="134">
        <v>123.6</v>
      </c>
      <c r="H239" s="133">
        <v>116.9</v>
      </c>
      <c r="I239" s="133">
        <v>116.85</v>
      </c>
      <c r="J239" s="133">
        <v>112.5</v>
      </c>
      <c r="K239" s="134">
        <v>126.7</v>
      </c>
    </row>
    <row r="240" spans="1:11">
      <c r="A240" s="132">
        <v>42005</v>
      </c>
      <c r="B240" s="133">
        <v>122.51</v>
      </c>
      <c r="C240" s="133">
        <v>120.7</v>
      </c>
      <c r="D240" s="133">
        <v>115.09</v>
      </c>
      <c r="E240" s="133">
        <v>122.17</v>
      </c>
      <c r="F240" s="134">
        <v>120.2</v>
      </c>
      <c r="G240" s="134">
        <v>124</v>
      </c>
      <c r="H240" s="133">
        <v>118.54</v>
      </c>
      <c r="I240" s="133">
        <v>117.49</v>
      </c>
      <c r="J240" s="133">
        <v>112.7</v>
      </c>
      <c r="K240" s="134">
        <v>132.19999999999999</v>
      </c>
    </row>
    <row r="241" spans="1:10">
      <c r="A241" s="132">
        <v>42036</v>
      </c>
      <c r="B241" s="133">
        <v>122.04</v>
      </c>
      <c r="C241" s="133">
        <v>120.52</v>
      </c>
      <c r="D241" s="133">
        <v>115.4</v>
      </c>
      <c r="E241" s="133">
        <v>122.34</v>
      </c>
      <c r="F241" s="134">
        <v>119.8</v>
      </c>
      <c r="G241" s="134">
        <v>124.4</v>
      </c>
      <c r="H241" s="133">
        <v>117.5</v>
      </c>
      <c r="I241" s="133">
        <v>116.87</v>
      </c>
      <c r="J241" s="133">
        <v>112.82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zoomScale="80" zoomScaleNormal="80" workbookViewId="0">
      <selection activeCell="M7" sqref="M7"/>
    </sheetView>
  </sheetViews>
  <sheetFormatPr baseColWidth="10" defaultColWidth="20.7109375" defaultRowHeight="12.75"/>
  <cols>
    <col min="1" max="1" width="20.7109375" style="128" customWidth="1"/>
    <col min="2" max="16384" width="20.7109375" style="128"/>
  </cols>
  <sheetData>
    <row r="1" spans="1:11">
      <c r="A1" s="128" t="s">
        <v>127</v>
      </c>
    </row>
    <row r="2" spans="1:11">
      <c r="A2" s="128" t="s">
        <v>128</v>
      </c>
    </row>
    <row r="3" spans="1:11">
      <c r="A3" s="128" t="s">
        <v>129</v>
      </c>
    </row>
    <row r="6" spans="1:11">
      <c r="A6" s="128" t="s">
        <v>130</v>
      </c>
    </row>
    <row r="7" spans="1:11">
      <c r="A7" s="128" t="s">
        <v>131</v>
      </c>
    </row>
    <row r="8" spans="1:11">
      <c r="A8" s="128" t="s">
        <v>132</v>
      </c>
    </row>
    <row r="10" spans="1:11">
      <c r="B10" s="129" t="s">
        <v>133</v>
      </c>
      <c r="C10" s="129" t="s">
        <v>134</v>
      </c>
      <c r="D10" s="129" t="s">
        <v>135</v>
      </c>
      <c r="E10" s="129" t="s">
        <v>136</v>
      </c>
      <c r="F10" s="129" t="s">
        <v>137</v>
      </c>
      <c r="G10" s="129" t="s">
        <v>138</v>
      </c>
      <c r="H10" s="129" t="s">
        <v>139</v>
      </c>
      <c r="I10" s="129" t="s">
        <v>140</v>
      </c>
      <c r="J10" s="129" t="s">
        <v>141</v>
      </c>
      <c r="K10" s="129" t="s">
        <v>142</v>
      </c>
    </row>
    <row r="11" spans="1:11" s="131" customFormat="1" ht="25.5">
      <c r="A11" s="130" t="s">
        <v>143</v>
      </c>
      <c r="B11" s="130" t="s">
        <v>144</v>
      </c>
      <c r="C11" s="130" t="s">
        <v>145</v>
      </c>
      <c r="D11" s="130" t="s">
        <v>57</v>
      </c>
      <c r="E11" s="130" t="s">
        <v>30</v>
      </c>
      <c r="F11" s="130" t="s">
        <v>6</v>
      </c>
      <c r="G11" s="130" t="s">
        <v>12</v>
      </c>
      <c r="H11" s="130" t="s">
        <v>58</v>
      </c>
      <c r="I11" s="130" t="s">
        <v>92</v>
      </c>
      <c r="J11" s="130" t="s">
        <v>14</v>
      </c>
      <c r="K11" s="130" t="s">
        <v>59</v>
      </c>
    </row>
    <row r="12" spans="1:11">
      <c r="A12" s="132">
        <v>35065</v>
      </c>
      <c r="B12" s="133">
        <f>'Eurostat CPI data'!B12/'Eurostat CPI data'!$B$12*100</f>
        <v>100</v>
      </c>
      <c r="C12" s="133">
        <f>'Eurostat CPI data'!C12/'Eurostat CPI data'!$C$12*100</f>
        <v>100</v>
      </c>
      <c r="D12" s="133">
        <f>'Eurostat CPI data'!D12/'Eurostat CPI data'!$D$12*100</f>
        <v>100</v>
      </c>
      <c r="E12" s="133">
        <f>'Eurostat CPI data'!E12/'Eurostat CPI data'!$E$12*100</f>
        <v>100</v>
      </c>
      <c r="F12" s="133">
        <f>'Eurostat CPI data'!F12/'Eurostat CPI data'!$F$12*100</f>
        <v>100</v>
      </c>
      <c r="G12" s="133">
        <f>'Eurostat CPI data'!G12/'Eurostat CPI data'!$G$12*100</f>
        <v>100</v>
      </c>
      <c r="H12" s="133">
        <f>'Eurostat CPI data'!H12/'Eurostat CPI data'!$H$12*100</f>
        <v>100</v>
      </c>
      <c r="I12" s="133">
        <f>'Eurostat CPI data'!I12/'Eurostat CPI data'!$I$12*100</f>
        <v>100</v>
      </c>
      <c r="J12" s="133">
        <f>'Eurostat CPI data'!J12/'Eurostat CPI data'!$J$12*100</f>
        <v>100</v>
      </c>
      <c r="K12" s="133">
        <f>'Eurostat CPI data'!K12/'Eurostat CPI data'!$K$12*100</f>
        <v>100</v>
      </c>
    </row>
    <row r="13" spans="1:11">
      <c r="A13" s="132">
        <v>35096</v>
      </c>
      <c r="B13" s="133">
        <f>'Eurostat CPI data'!B13/'Eurostat CPI data'!$B$12*100</f>
        <v>100.60904193019444</v>
      </c>
      <c r="C13" s="133">
        <f>'Eurostat CPI data'!C13/'Eurostat CPI data'!$C$12*100</f>
        <v>100.60804490177738</v>
      </c>
      <c r="D13" s="133">
        <f>'Eurostat CPI data'!D13/'Eurostat CPI data'!$D$12*100</f>
        <v>100.29776674937966</v>
      </c>
      <c r="E13" s="133">
        <f>'Eurostat CPI data'!E13/'Eurostat CPI data'!$E$12*100</f>
        <v>100.09452912678718</v>
      </c>
      <c r="F13" s="133">
        <f>'Eurostat CPI data'!F13/'Eurostat CPI data'!$F$12*100</f>
        <v>100.53022269353129</v>
      </c>
      <c r="G13" s="133">
        <f>'Eurostat CPI data'!G13/'Eurostat CPI data'!$G$12*100</f>
        <v>101.47255689424364</v>
      </c>
      <c r="H13" s="133">
        <f>'Eurostat CPI data'!H13/'Eurostat CPI data'!$H$12*100</f>
        <v>100</v>
      </c>
      <c r="I13" s="133">
        <f>'Eurostat CPI data'!I13/'Eurostat CPI data'!$I$12*100</f>
        <v>101.11650485436891</v>
      </c>
      <c r="J13" s="133">
        <f>'Eurostat CPI data'!J13/'Eurostat CPI data'!$J$12*100</f>
        <v>101.85878092939046</v>
      </c>
      <c r="K13" s="133">
        <f>'Eurostat CPI data'!K13/'Eurostat CPI data'!$K$12*100</f>
        <v>100.64102564102566</v>
      </c>
    </row>
    <row r="14" spans="1:11">
      <c r="A14" s="132">
        <v>35125</v>
      </c>
      <c r="B14" s="133">
        <f>'Eurostat CPI data'!B14/'Eurostat CPI data'!$B$12*100</f>
        <v>101.21808386038886</v>
      </c>
      <c r="C14" s="133">
        <f>'Eurostat CPI data'!C14/'Eurostat CPI data'!$C$12*100</f>
        <v>101.00561272217026</v>
      </c>
      <c r="D14" s="133">
        <f>'Eurostat CPI data'!D14/'Eurostat CPI data'!$D$12*100</f>
        <v>100.29776674937966</v>
      </c>
      <c r="E14" s="133">
        <f>'Eurostat CPI data'!E14/'Eurostat CPI data'!$E$12*100</f>
        <v>100.40174878884555</v>
      </c>
      <c r="F14" s="133">
        <f>'Eurostat CPI data'!F14/'Eurostat CPI data'!$F$12*100</f>
        <v>100.63626723223756</v>
      </c>
      <c r="G14" s="133">
        <f>'Eurostat CPI data'!G14/'Eurostat CPI data'!$G$12*100</f>
        <v>102.94511378848729</v>
      </c>
      <c r="H14" s="133">
        <f>'Eurostat CPI data'!H14/'Eurostat CPI data'!$H$12*100</f>
        <v>100.40317799122495</v>
      </c>
      <c r="I14" s="133">
        <f>'Eurostat CPI data'!I14/'Eurostat CPI data'!$I$12*100</f>
        <v>101.01941747572813</v>
      </c>
      <c r="J14" s="133">
        <f>'Eurostat CPI data'!J14/'Eurostat CPI data'!$J$12*100</f>
        <v>103.08992154496077</v>
      </c>
      <c r="K14" s="133">
        <f>'Eurostat CPI data'!K14/'Eurostat CPI data'!$K$12*100</f>
        <v>101.8162393162393</v>
      </c>
    </row>
    <row r="15" spans="1:11">
      <c r="A15" s="132">
        <v>35156</v>
      </c>
      <c r="B15" s="133">
        <f>'Eurostat CPI data'!B15/'Eurostat CPI data'!$B$12*100</f>
        <v>101.41719372218319</v>
      </c>
      <c r="C15" s="133">
        <f>'Eurostat CPI data'!C15/'Eurostat CPI data'!$C$12*100</f>
        <v>101.32132834424696</v>
      </c>
      <c r="D15" s="133">
        <f>'Eurostat CPI data'!D15/'Eurostat CPI data'!$D$12*100</f>
        <v>100.50868486352358</v>
      </c>
      <c r="E15" s="133">
        <f>'Eurostat CPI data'!E15/'Eurostat CPI data'!$E$12*100</f>
        <v>100.60262318326836</v>
      </c>
      <c r="F15" s="133">
        <f>'Eurostat CPI data'!F15/'Eurostat CPI data'!$F$12*100</f>
        <v>100.74231177094379</v>
      </c>
      <c r="G15" s="133">
        <f>'Eurostat CPI data'!G15/'Eurostat CPI data'!$G$12*100</f>
        <v>104.1499330655957</v>
      </c>
      <c r="H15" s="133">
        <f>'Eurostat CPI data'!H15/'Eurostat CPI data'!$H$12*100</f>
        <v>100.10672358591248</v>
      </c>
      <c r="I15" s="133">
        <f>'Eurostat CPI data'!I15/'Eurostat CPI data'!$I$12*100</f>
        <v>101.626213592233</v>
      </c>
      <c r="J15" s="133">
        <f>'Eurostat CPI data'!J15/'Eurostat CPI data'!$J$12*100</f>
        <v>103.29511164755583</v>
      </c>
      <c r="K15" s="133">
        <f>'Eurostat CPI data'!K15/'Eurostat CPI data'!$K$12*100</f>
        <v>101.49572649572652</v>
      </c>
    </row>
    <row r="16" spans="1:11">
      <c r="A16" s="132">
        <v>35186</v>
      </c>
      <c r="B16" s="133">
        <f>'Eurostat CPI data'!B16/'Eurostat CPI data'!$B$12*100</f>
        <v>101.90911220426331</v>
      </c>
      <c r="C16" s="133">
        <f>'Eurostat CPI data'!C16/'Eurostat CPI data'!$C$12*100</f>
        <v>101.62535079513563</v>
      </c>
      <c r="D16" s="133">
        <f>'Eurostat CPI data'!D16/'Eurostat CPI data'!$D$12*100</f>
        <v>100.7071960297767</v>
      </c>
      <c r="E16" s="133">
        <f>'Eurostat CPI data'!E16/'Eurostat CPI data'!$E$12*100</f>
        <v>100.70896845090394</v>
      </c>
      <c r="F16" s="133">
        <f>'Eurostat CPI data'!F16/'Eurostat CPI data'!$F$12*100</f>
        <v>101.06044538706256</v>
      </c>
      <c r="G16" s="133">
        <f>'Eurostat CPI data'!G16/'Eurostat CPI data'!$G$12*100</f>
        <v>105.08701472556893</v>
      </c>
      <c r="H16" s="133">
        <f>'Eurostat CPI data'!H16/'Eurostat CPI data'!$H$12*100</f>
        <v>100.49804340092494</v>
      </c>
      <c r="I16" s="133">
        <f>'Eurostat CPI data'!I16/'Eurostat CPI data'!$I$12*100</f>
        <v>102.54854368932038</v>
      </c>
      <c r="J16" s="133">
        <f>'Eurostat CPI data'!J16/'Eurostat CPI data'!$J$12*100</f>
        <v>103.50030175015088</v>
      </c>
      <c r="K16" s="133">
        <f>'Eurostat CPI data'!K16/'Eurostat CPI data'!$K$12*100</f>
        <v>102.24358974358975</v>
      </c>
    </row>
    <row r="17" spans="1:11">
      <c r="A17" s="132">
        <v>35217</v>
      </c>
      <c r="B17" s="133">
        <f>'Eurostat CPI data'!B17/'Eurostat CPI data'!$B$12*100</f>
        <v>102.20192082454909</v>
      </c>
      <c r="C17" s="133">
        <f>'Eurostat CPI data'!C17/'Eurostat CPI data'!$C$12*100</f>
        <v>101.82413470533209</v>
      </c>
      <c r="D17" s="133">
        <f>'Eurostat CPI data'!D17/'Eurostat CPI data'!$D$12*100</f>
        <v>100.60794044665013</v>
      </c>
      <c r="E17" s="133">
        <f>'Eurostat CPI data'!E17/'Eurostat CPI data'!$E$12*100</f>
        <v>101.00437197211392</v>
      </c>
      <c r="F17" s="133">
        <f>'Eurostat CPI data'!F17/'Eurostat CPI data'!$F$12*100</f>
        <v>101.16648992576881</v>
      </c>
      <c r="G17" s="133">
        <f>'Eurostat CPI data'!G17/'Eurostat CPI data'!$G$12*100</f>
        <v>106.02409638554218</v>
      </c>
      <c r="H17" s="133">
        <f>'Eurostat CPI data'!H17/'Eurostat CPI data'!$H$12*100</f>
        <v>99.501956599075058</v>
      </c>
      <c r="I17" s="133">
        <f>'Eurostat CPI data'!I17/'Eurostat CPI data'!$I$12*100</f>
        <v>101.83252427184466</v>
      </c>
      <c r="J17" s="133">
        <f>'Eurostat CPI data'!J17/'Eurostat CPI data'!$J$12*100</f>
        <v>103.50030175015088</v>
      </c>
      <c r="K17" s="133">
        <f>'Eurostat CPI data'!K17/'Eurostat CPI data'!$K$12*100</f>
        <v>102.77777777777779</v>
      </c>
    </row>
    <row r="18" spans="1:11">
      <c r="A18" s="132">
        <v>35247</v>
      </c>
      <c r="B18" s="133">
        <f>'Eurostat CPI data'!B18/'Eurostat CPI data'!$B$12*100</f>
        <v>102.36589365190913</v>
      </c>
      <c r="C18" s="133">
        <f>'Eurostat CPI data'!C18/'Eurostat CPI data'!$C$12*100</f>
        <v>101.92937324602434</v>
      </c>
      <c r="D18" s="133">
        <f>'Eurostat CPI data'!D18/'Eurostat CPI data'!$D$12*100</f>
        <v>100.7071960297767</v>
      </c>
      <c r="E18" s="133">
        <f>'Eurostat CPI data'!E18/'Eurostat CPI data'!$E$12*100</f>
        <v>101.11071723974949</v>
      </c>
      <c r="F18" s="133">
        <f>'Eurostat CPI data'!F18/'Eurostat CPI data'!$F$12*100</f>
        <v>101.37857900318133</v>
      </c>
      <c r="G18" s="133">
        <f>'Eurostat CPI data'!G18/'Eurostat CPI data'!$G$12*100</f>
        <v>106.42570281124497</v>
      </c>
      <c r="H18" s="133">
        <f>'Eurostat CPI data'!H18/'Eurostat CPI data'!$H$12*100</f>
        <v>99.501956599075058</v>
      </c>
      <c r="I18" s="133">
        <f>'Eurostat CPI data'!I18/'Eurostat CPI data'!$I$12*100</f>
        <v>101.32281553398057</v>
      </c>
      <c r="J18" s="133">
        <f>'Eurostat CPI data'!J18/'Eurostat CPI data'!$J$12*100</f>
        <v>103.50030175015088</v>
      </c>
      <c r="K18" s="133">
        <f>'Eurostat CPI data'!K18/'Eurostat CPI data'!$K$12*100</f>
        <v>102.991452991453</v>
      </c>
    </row>
    <row r="19" spans="1:11">
      <c r="A19" s="132">
        <v>35278</v>
      </c>
      <c r="B19" s="133">
        <f>'Eurostat CPI data'!B19/'Eurostat CPI data'!$B$12*100</f>
        <v>102.45959241040057</v>
      </c>
      <c r="C19" s="133">
        <f>'Eurostat CPI data'!C19/'Eurostat CPI data'!$C$12*100</f>
        <v>102.12815715622077</v>
      </c>
      <c r="D19" s="133">
        <f>'Eurostat CPI data'!D19/'Eurostat CPI data'!$D$12*100</f>
        <v>100.90570719602978</v>
      </c>
      <c r="E19" s="133">
        <f>'Eurostat CPI data'!E19/'Eurostat CPI data'!$E$12*100</f>
        <v>101.2052463665367</v>
      </c>
      <c r="F19" s="133">
        <f>'Eurostat CPI data'!F19/'Eurostat CPI data'!$F$12*100</f>
        <v>101.37857900318133</v>
      </c>
      <c r="G19" s="133">
        <f>'Eurostat CPI data'!G19/'Eurostat CPI data'!$G$12*100</f>
        <v>106.69344042838019</v>
      </c>
      <c r="H19" s="133">
        <f>'Eurostat CPI data'!H19/'Eurostat CPI data'!$H$12*100</f>
        <v>99.300367603462576</v>
      </c>
      <c r="I19" s="133">
        <f>'Eurostat CPI data'!I19/'Eurostat CPI data'!$I$12*100</f>
        <v>101.83252427184466</v>
      </c>
      <c r="J19" s="133">
        <f>'Eurostat CPI data'!J19/'Eurostat CPI data'!$J$12*100</f>
        <v>103.70549185274594</v>
      </c>
      <c r="K19" s="133">
        <f>'Eurostat CPI data'!K19/'Eurostat CPI data'!$K$12*100</f>
        <v>102.991452991453</v>
      </c>
    </row>
    <row r="20" spans="1:11">
      <c r="A20" s="132">
        <v>35309</v>
      </c>
      <c r="B20" s="133">
        <f>'Eurostat CPI data'!B20/'Eurostat CPI data'!$B$12*100</f>
        <v>102.4010306863434</v>
      </c>
      <c r="C20" s="133">
        <f>'Eurostat CPI data'!C20/'Eurostat CPI data'!$C$12*100</f>
        <v>102.12815715622077</v>
      </c>
      <c r="D20" s="133">
        <f>'Eurostat CPI data'!D20/'Eurostat CPI data'!$D$12*100</f>
        <v>100.90570719602978</v>
      </c>
      <c r="E20" s="133">
        <f>'Eurostat CPI data'!E20/'Eurostat CPI data'!$E$12*100</f>
        <v>101.2052463665367</v>
      </c>
      <c r="F20" s="133">
        <f>'Eurostat CPI data'!F20/'Eurostat CPI data'!$F$12*100</f>
        <v>101.48462354188761</v>
      </c>
      <c r="G20" s="133">
        <f>'Eurostat CPI data'!G20/'Eurostat CPI data'!$G$12*100</f>
        <v>106.82730923694778</v>
      </c>
      <c r="H20" s="133">
        <f>'Eurostat CPI data'!H20/'Eurostat CPI data'!$H$12*100</f>
        <v>99.003913198150116</v>
      </c>
      <c r="I20" s="133">
        <f>'Eurostat CPI data'!I20/'Eurostat CPI data'!$I$12*100</f>
        <v>101.626213592233</v>
      </c>
      <c r="J20" s="133">
        <f>'Eurostat CPI data'!J20/'Eurostat CPI data'!$J$12*100</f>
        <v>103.40374170187086</v>
      </c>
      <c r="K20" s="133">
        <f>'Eurostat CPI data'!K20/'Eurostat CPI data'!$K$12*100</f>
        <v>102.56410256410258</v>
      </c>
    </row>
    <row r="21" spans="1:11">
      <c r="A21" s="132">
        <v>35339</v>
      </c>
      <c r="B21" s="133">
        <f>'Eurostat CPI data'!B21/'Eurostat CPI data'!$B$12*100</f>
        <v>102.38931834153198</v>
      </c>
      <c r="C21" s="133">
        <f>'Eurostat CPI data'!C21/'Eurostat CPI data'!$C$12*100</f>
        <v>102.12815715622077</v>
      </c>
      <c r="D21" s="133">
        <f>'Eurostat CPI data'!D21/'Eurostat CPI data'!$D$12*100</f>
        <v>100.90570719602978</v>
      </c>
      <c r="E21" s="133">
        <f>'Eurostat CPI data'!E21/'Eurostat CPI data'!$E$12*100</f>
        <v>101.11071723974949</v>
      </c>
      <c r="F21" s="133">
        <f>'Eurostat CPI data'!F21/'Eurostat CPI data'!$F$12*100</f>
        <v>101.48462354188761</v>
      </c>
      <c r="G21" s="133">
        <f>'Eurostat CPI data'!G21/'Eurostat CPI data'!$G$12*100</f>
        <v>107.36278447121821</v>
      </c>
      <c r="H21" s="133">
        <f>'Eurostat CPI data'!H21/'Eurostat CPI data'!$H$12*100</f>
        <v>99.003913198150116</v>
      </c>
      <c r="I21" s="133">
        <f>'Eurostat CPI data'!I21/'Eurostat CPI data'!$I$12*100</f>
        <v>101.11650485436891</v>
      </c>
      <c r="J21" s="133">
        <f>'Eurostat CPI data'!J21/'Eurostat CPI data'!$J$12*100</f>
        <v>103.50030175015088</v>
      </c>
      <c r="K21" s="133">
        <f>'Eurostat CPI data'!K21/'Eurostat CPI data'!$K$12*100</f>
        <v>102.35042735042737</v>
      </c>
    </row>
    <row r="22" spans="1:11">
      <c r="A22" s="132">
        <v>35370</v>
      </c>
      <c r="B22" s="133">
        <f>'Eurostat CPI data'!B22/'Eurostat CPI data'!$B$12*100</f>
        <v>102.55329116889203</v>
      </c>
      <c r="C22" s="133">
        <f>'Eurostat CPI data'!C22/'Eurostat CPI data'!$C$12*100</f>
        <v>102.43217960710945</v>
      </c>
      <c r="D22" s="133">
        <f>'Eurostat CPI data'!D22/'Eurostat CPI data'!$D$12*100</f>
        <v>103.23821339950372</v>
      </c>
      <c r="E22" s="133">
        <f>'Eurostat CPI data'!E22/'Eurostat CPI data'!$E$12*100</f>
        <v>101.2052463665367</v>
      </c>
      <c r="F22" s="133">
        <f>'Eurostat CPI data'!F22/'Eurostat CPI data'!$F$12*100</f>
        <v>101.59066808059384</v>
      </c>
      <c r="G22" s="133">
        <f>'Eurostat CPI data'!G22/'Eurostat CPI data'!$G$12*100</f>
        <v>107.63052208835342</v>
      </c>
      <c r="H22" s="133">
        <f>'Eurostat CPI data'!H22/'Eurostat CPI data'!$H$12*100</f>
        <v>99.40709118937508</v>
      </c>
      <c r="I22" s="133">
        <f>'Eurostat CPI data'!I22/'Eurostat CPI data'!$I$12*100</f>
        <v>102.43932038834951</v>
      </c>
      <c r="J22" s="133">
        <f>'Eurostat CPI data'!J22/'Eurostat CPI data'!$J$12*100</f>
        <v>103.40374170187086</v>
      </c>
      <c r="K22" s="133">
        <f>'Eurostat CPI data'!K22/'Eurostat CPI data'!$K$12*100</f>
        <v>102.02991452991455</v>
      </c>
    </row>
    <row r="23" spans="1:11">
      <c r="A23" s="132">
        <v>35400</v>
      </c>
      <c r="B23" s="133">
        <f>'Eurostat CPI data'!B23/'Eurostat CPI data'!$B$12*100</f>
        <v>102.37760599672055</v>
      </c>
      <c r="C23" s="133">
        <f>'Eurostat CPI data'!C23/'Eurostat CPI data'!$C$12*100</f>
        <v>102.32694106641722</v>
      </c>
      <c r="D23" s="133">
        <f>'Eurostat CPI data'!D23/'Eurostat CPI data'!$D$12*100</f>
        <v>104.04466501240694</v>
      </c>
      <c r="E23" s="133">
        <f>'Eurostat CPI data'!E23/'Eurostat CPI data'!$E$12*100</f>
        <v>101.11071723974949</v>
      </c>
      <c r="F23" s="133">
        <f>'Eurostat CPI data'!F23/'Eurostat CPI data'!$F$12*100</f>
        <v>101.59066808059384</v>
      </c>
      <c r="G23" s="133">
        <f>'Eurostat CPI data'!G23/'Eurostat CPI data'!$G$12*100</f>
        <v>107.764390896921</v>
      </c>
      <c r="H23" s="133">
        <f>'Eurostat CPI data'!H23/'Eurostat CPI data'!$H$12*100</f>
        <v>99.501956599075058</v>
      </c>
      <c r="I23" s="133">
        <f>'Eurostat CPI data'!I23/'Eurostat CPI data'!$I$12*100</f>
        <v>101.83252427184466</v>
      </c>
      <c r="J23" s="133">
        <f>'Eurostat CPI data'!J23/'Eurostat CPI data'!$J$12*100</f>
        <v>103.08992154496077</v>
      </c>
      <c r="K23" s="133">
        <f>'Eurostat CPI data'!K23/'Eurostat CPI data'!$K$12*100</f>
        <v>101.28205128205127</v>
      </c>
    </row>
    <row r="24" spans="1:11">
      <c r="A24" s="132">
        <v>35431</v>
      </c>
      <c r="B24" s="133">
        <f>'Eurostat CPI data'!B24/'Eurostat CPI data'!$B$12*100</f>
        <v>102.79925040993207</v>
      </c>
      <c r="C24" s="133">
        <f>'Eurostat CPI data'!C24/'Eurostat CPI data'!$C$12*100</f>
        <v>102.64265668849393</v>
      </c>
      <c r="D24" s="133">
        <f>'Eurostat CPI data'!D24/'Eurostat CPI data'!$D$12*100</f>
        <v>104.95037220843673</v>
      </c>
      <c r="E24" s="133">
        <f>'Eurostat CPI data'!E24/'Eurostat CPI data'!$E$12*100</f>
        <v>101.81968569065344</v>
      </c>
      <c r="F24" s="133">
        <f>'Eurostat CPI data'!F24/'Eurostat CPI data'!$F$12*100</f>
        <v>101.59066808059384</v>
      </c>
      <c r="G24" s="133">
        <f>'Eurostat CPI data'!G24/'Eurostat CPI data'!$G$12*100</f>
        <v>107.89825970548861</v>
      </c>
      <c r="H24" s="133">
        <f>'Eurostat CPI data'!H24/'Eurostat CPI data'!$H$12*100</f>
        <v>99.70354559468754</v>
      </c>
      <c r="I24" s="133">
        <f>'Eurostat CPI data'!I24/'Eurostat CPI data'!$I$12*100</f>
        <v>101.32281553398057</v>
      </c>
      <c r="J24" s="133">
        <f>'Eurostat CPI data'!J24/'Eurostat CPI data'!$J$12*100</f>
        <v>102.47435123717563</v>
      </c>
      <c r="K24" s="133">
        <f>'Eurostat CPI data'!K24/'Eurostat CPI data'!$K$12*100</f>
        <v>102.13675213675214</v>
      </c>
    </row>
    <row r="25" spans="1:11">
      <c r="A25" s="132">
        <v>35462</v>
      </c>
      <c r="B25" s="133">
        <f>'Eurostat CPI data'!B25/'Eurostat CPI data'!$B$12*100</f>
        <v>103.46685406418365</v>
      </c>
      <c r="C25" s="133">
        <f>'Eurostat CPI data'!C25/'Eurostat CPI data'!$C$12*100</f>
        <v>102.9466791393826</v>
      </c>
      <c r="D25" s="133">
        <f>'Eurostat CPI data'!D25/'Eurostat CPI data'!$D$12*100</f>
        <v>105.6575682382134</v>
      </c>
      <c r="E25" s="133">
        <f>'Eurostat CPI data'!E25/'Eurostat CPI data'!$E$12*100</f>
        <v>102.11508921186341</v>
      </c>
      <c r="F25" s="133">
        <f>'Eurostat CPI data'!F25/'Eurostat CPI data'!$F$12*100</f>
        <v>101.80275715800637</v>
      </c>
      <c r="G25" s="133">
        <f>'Eurostat CPI data'!G25/'Eurostat CPI data'!$G$12*100</f>
        <v>108.03212851405621</v>
      </c>
      <c r="H25" s="133">
        <f>'Eurostat CPI data'!H25/'Eurostat CPI data'!$H$12*100</f>
        <v>99.608680184987549</v>
      </c>
      <c r="I25" s="133">
        <f>'Eurostat CPI data'!I25/'Eurostat CPI data'!$I$12*100</f>
        <v>101.11650485436891</v>
      </c>
      <c r="J25" s="133">
        <f>'Eurostat CPI data'!J25/'Eurostat CPI data'!$J$12*100</f>
        <v>102.77610138805071</v>
      </c>
      <c r="K25" s="133">
        <f>'Eurostat CPI data'!K25/'Eurostat CPI data'!$K$12*100</f>
        <v>102.35042735042737</v>
      </c>
    </row>
    <row r="26" spans="1:11">
      <c r="A26" s="132">
        <v>35490</v>
      </c>
      <c r="B26" s="133">
        <f>'Eurostat CPI data'!B26/'Eurostat CPI data'!$B$12*100</f>
        <v>103.44342937456079</v>
      </c>
      <c r="C26" s="133">
        <f>'Eurostat CPI data'!C26/'Eurostat CPI data'!$C$12*100</f>
        <v>102.9466791393826</v>
      </c>
      <c r="D26" s="133">
        <f>'Eurostat CPI data'!D26/'Eurostat CPI data'!$D$12*100</f>
        <v>105.75682382133995</v>
      </c>
      <c r="E26" s="133">
        <f>'Eurostat CPI data'!E26/'Eurostat CPI data'!$E$12*100</f>
        <v>102.11508921186341</v>
      </c>
      <c r="F26" s="133">
        <f>'Eurostat CPI data'!F26/'Eurostat CPI data'!$F$12*100</f>
        <v>102.01484623541887</v>
      </c>
      <c r="G26" s="133">
        <f>'Eurostat CPI data'!G26/'Eurostat CPI data'!$G$12*100</f>
        <v>108.29986613119145</v>
      </c>
      <c r="H26" s="133">
        <f>'Eurostat CPI data'!H26/'Eurostat CPI data'!$H$12*100</f>
        <v>99.40709118937508</v>
      </c>
      <c r="I26" s="133">
        <f>'Eurostat CPI data'!I26/'Eurostat CPI data'!$I$12*100</f>
        <v>100.61893203883494</v>
      </c>
      <c r="J26" s="133">
        <f>'Eurostat CPI data'!J26/'Eurostat CPI data'!$J$12*100</f>
        <v>102.26916113458057</v>
      </c>
      <c r="K26" s="133">
        <f>'Eurostat CPI data'!K26/'Eurostat CPI data'!$K$12*100</f>
        <v>101.6025641025641</v>
      </c>
    </row>
    <row r="27" spans="1:11">
      <c r="A27" s="132">
        <v>35521</v>
      </c>
      <c r="B27" s="133">
        <f>'Eurostat CPI data'!B27/'Eurostat CPI data'!$B$12*100</f>
        <v>103.60740220192082</v>
      </c>
      <c r="C27" s="133">
        <f>'Eurostat CPI data'!C27/'Eurostat CPI data'!$C$12*100</f>
        <v>103.04022450888681</v>
      </c>
      <c r="D27" s="133">
        <f>'Eurostat CPI data'!D27/'Eurostat CPI data'!$D$12*100</f>
        <v>105.75682382133995</v>
      </c>
      <c r="E27" s="133">
        <f>'Eurostat CPI data'!E27/'Eurostat CPI data'!$E$12*100</f>
        <v>102.22143447949901</v>
      </c>
      <c r="F27" s="133">
        <f>'Eurostat CPI data'!F27/'Eurostat CPI data'!$F$12*100</f>
        <v>102.01484623541887</v>
      </c>
      <c r="G27" s="133">
        <f>'Eurostat CPI data'!G27/'Eurostat CPI data'!$G$12*100</f>
        <v>108.29986613119145</v>
      </c>
      <c r="H27" s="133">
        <f>'Eurostat CPI data'!H27/'Eurostat CPI data'!$H$12*100</f>
        <v>99.501956599075058</v>
      </c>
      <c r="I27" s="133">
        <f>'Eurostat CPI data'!I27/'Eurostat CPI data'!$I$12*100</f>
        <v>100.61893203883494</v>
      </c>
      <c r="J27" s="133">
        <f>'Eurostat CPI data'!J27/'Eurostat CPI data'!$J$12*100</f>
        <v>102.06397103198552</v>
      </c>
      <c r="K27" s="133">
        <f>'Eurostat CPI data'!K27/'Eurostat CPI data'!$K$12*100</f>
        <v>102.24358974358975</v>
      </c>
    </row>
    <row r="28" spans="1:11">
      <c r="A28" s="132">
        <v>35551</v>
      </c>
      <c r="B28" s="133">
        <f>'Eurostat CPI data'!B28/'Eurostat CPI data'!$B$12*100</f>
        <v>103.88849847739519</v>
      </c>
      <c r="C28" s="133">
        <f>'Eurostat CPI data'!C28/'Eurostat CPI data'!$C$12*100</f>
        <v>103.04022450888681</v>
      </c>
      <c r="D28" s="133">
        <f>'Eurostat CPI data'!D28/'Eurostat CPI data'!$D$12*100</f>
        <v>105.55831265508687</v>
      </c>
      <c r="E28" s="133">
        <f>'Eurostat CPI data'!E28/'Eurostat CPI data'!$E$12*100</f>
        <v>102.22143447949901</v>
      </c>
      <c r="F28" s="133">
        <f>'Eurostat CPI data'!F28/'Eurostat CPI data'!$F$12*100</f>
        <v>102.01484623541887</v>
      </c>
      <c r="G28" s="133">
        <f>'Eurostat CPI data'!G28/'Eurostat CPI data'!$G$12*100</f>
        <v>108.43373493975903</v>
      </c>
      <c r="H28" s="133">
        <f>'Eurostat CPI data'!H28/'Eurostat CPI data'!$H$12*100</f>
        <v>99.501956599075058</v>
      </c>
      <c r="I28" s="133">
        <f>'Eurostat CPI data'!I28/'Eurostat CPI data'!$I$12*100</f>
        <v>99.902912621359206</v>
      </c>
      <c r="J28" s="133">
        <f>'Eurostat CPI data'!J28/'Eurostat CPI data'!$J$12*100</f>
        <v>102.26916113458057</v>
      </c>
      <c r="K28" s="133">
        <f>'Eurostat CPI data'!K28/'Eurostat CPI data'!$K$12*100</f>
        <v>103.52564102564104</v>
      </c>
    </row>
    <row r="29" spans="1:11">
      <c r="A29" s="132">
        <v>35582</v>
      </c>
      <c r="B29" s="133">
        <f>'Eurostat CPI data'!B29/'Eurostat CPI data'!$B$12*100</f>
        <v>103.82993675333803</v>
      </c>
      <c r="C29" s="133">
        <f>'Eurostat CPI data'!C29/'Eurostat CPI data'!$C$12*100</f>
        <v>103.14546304957904</v>
      </c>
      <c r="D29" s="133">
        <f>'Eurostat CPI data'!D29/'Eurostat CPI data'!$D$12*100</f>
        <v>105.6575682382134</v>
      </c>
      <c r="E29" s="133">
        <f>'Eurostat CPI data'!E29/'Eurostat CPI data'!$E$12*100</f>
        <v>102.42230887392179</v>
      </c>
      <c r="F29" s="133">
        <f>'Eurostat CPI data'!F29/'Eurostat CPI data'!$F$12*100</f>
        <v>102.12089077412514</v>
      </c>
      <c r="G29" s="133">
        <f>'Eurostat CPI data'!G29/'Eurostat CPI data'!$G$12*100</f>
        <v>108.83534136546184</v>
      </c>
      <c r="H29" s="133">
        <f>'Eurostat CPI data'!H29/'Eurostat CPI data'!$H$12*100</f>
        <v>100.30831258152497</v>
      </c>
      <c r="I29" s="133">
        <f>'Eurostat CPI data'!I29/'Eurostat CPI data'!$I$12*100</f>
        <v>98.992718446601927</v>
      </c>
      <c r="J29" s="133">
        <f>'Eurostat CPI data'!J29/'Eurostat CPI data'!$J$12*100</f>
        <v>101.65359082679541</v>
      </c>
      <c r="K29" s="133">
        <f>'Eurostat CPI data'!K29/'Eurostat CPI data'!$K$12*100</f>
        <v>102.8846153846154</v>
      </c>
    </row>
    <row r="30" spans="1:11">
      <c r="A30" s="132">
        <v>35612</v>
      </c>
      <c r="B30" s="133">
        <f>'Eurostat CPI data'!B30/'Eurostat CPI data'!$B$12*100</f>
        <v>103.85336144296089</v>
      </c>
      <c r="C30" s="133">
        <f>'Eurostat CPI data'!C30/'Eurostat CPI data'!$C$12*100</f>
        <v>103.14546304957904</v>
      </c>
      <c r="D30" s="133">
        <f>'Eurostat CPI data'!D30/'Eurostat CPI data'!$D$12*100</f>
        <v>105.55831265508687</v>
      </c>
      <c r="E30" s="133">
        <f>'Eurostat CPI data'!E30/'Eurostat CPI data'!$E$12*100</f>
        <v>102.42230887392179</v>
      </c>
      <c r="F30" s="133">
        <f>'Eurostat CPI data'!F30/'Eurostat CPI data'!$F$12*100</f>
        <v>102.2269353128314</v>
      </c>
      <c r="G30" s="133">
        <f>'Eurostat CPI data'!G30/'Eurostat CPI data'!$G$12*100</f>
        <v>108.83534136546184</v>
      </c>
      <c r="H30" s="133">
        <f>'Eurostat CPI data'!H30/'Eurostat CPI data'!$H$12*100</f>
        <v>100</v>
      </c>
      <c r="I30" s="133">
        <f>'Eurostat CPI data'!I30/'Eurostat CPI data'!$I$12*100</f>
        <v>99.1868932038835</v>
      </c>
      <c r="J30" s="133">
        <f>'Eurostat CPI data'!J30/'Eurostat CPI data'!$J$12*100</f>
        <v>101.75015087507543</v>
      </c>
      <c r="K30" s="133">
        <f>'Eurostat CPI data'!K30/'Eurostat CPI data'!$K$12*100</f>
        <v>102.56410256410258</v>
      </c>
    </row>
    <row r="31" spans="1:11">
      <c r="A31" s="132">
        <v>35643</v>
      </c>
      <c r="B31" s="133">
        <f>'Eurostat CPI data'!B31/'Eurostat CPI data'!$B$12*100</f>
        <v>103.97048489107519</v>
      </c>
      <c r="C31" s="133">
        <f>'Eurostat CPI data'!C31/'Eurostat CPI data'!$C$12*100</f>
        <v>103.25070159027128</v>
      </c>
      <c r="D31" s="133">
        <f>'Eurostat CPI data'!D31/'Eurostat CPI data'!$D$12*100</f>
        <v>105.14888337468985</v>
      </c>
      <c r="E31" s="133">
        <f>'Eurostat CPI data'!E31/'Eurostat CPI data'!$E$12*100</f>
        <v>102.42230887392179</v>
      </c>
      <c r="F31" s="133">
        <f>'Eurostat CPI data'!F31/'Eurostat CPI data'!$F$12*100</f>
        <v>102.33297985153764</v>
      </c>
      <c r="G31" s="133">
        <f>'Eurostat CPI data'!G31/'Eurostat CPI data'!$G$12*100</f>
        <v>108.96921017402946</v>
      </c>
      <c r="H31" s="133">
        <f>'Eurostat CPI data'!H31/'Eurostat CPI data'!$H$12*100</f>
        <v>99.608680184987549</v>
      </c>
      <c r="I31" s="133">
        <f>'Eurostat CPI data'!I31/'Eurostat CPI data'!$I$12*100</f>
        <v>99.805825242718441</v>
      </c>
      <c r="J31" s="133">
        <f>'Eurostat CPI data'!J31/'Eurostat CPI data'!$J$12*100</f>
        <v>101.65359082679541</v>
      </c>
      <c r="K31" s="133">
        <f>'Eurostat CPI data'!K31/'Eurostat CPI data'!$K$12*100</f>
        <v>102.991452991453</v>
      </c>
    </row>
    <row r="32" spans="1:11">
      <c r="A32" s="132">
        <v>35674</v>
      </c>
      <c r="B32" s="133">
        <f>'Eurostat CPI data'!B32/'Eurostat CPI data'!$B$12*100</f>
        <v>104.07589599437807</v>
      </c>
      <c r="C32" s="133">
        <f>'Eurostat CPI data'!C32/'Eurostat CPI data'!$C$12*100</f>
        <v>103.25070159027128</v>
      </c>
      <c r="D32" s="133">
        <f>'Eurostat CPI data'!D32/'Eurostat CPI data'!$D$12*100</f>
        <v>105.4590570719603</v>
      </c>
      <c r="E32" s="133">
        <f>'Eurostat CPI data'!E32/'Eurostat CPI data'!$E$12*100</f>
        <v>102.51683800070899</v>
      </c>
      <c r="F32" s="133">
        <f>'Eurostat CPI data'!F32/'Eurostat CPI data'!$F$12*100</f>
        <v>102.4390243902439</v>
      </c>
      <c r="G32" s="133">
        <f>'Eurostat CPI data'!G32/'Eurostat CPI data'!$G$12*100</f>
        <v>108.96921017402946</v>
      </c>
      <c r="H32" s="133">
        <f>'Eurostat CPI data'!H32/'Eurostat CPI data'!$H$12*100</f>
        <v>99.798411004387518</v>
      </c>
      <c r="I32" s="133">
        <f>'Eurostat CPI data'!I32/'Eurostat CPI data'!$I$12*100</f>
        <v>98.6893203883495</v>
      </c>
      <c r="J32" s="133">
        <f>'Eurostat CPI data'!J32/'Eurostat CPI data'!$J$12*100</f>
        <v>101.54496077248038</v>
      </c>
      <c r="K32" s="133">
        <f>'Eurostat CPI data'!K32/'Eurostat CPI data'!$K$12*100</f>
        <v>103.31196581196582</v>
      </c>
    </row>
    <row r="33" spans="1:11">
      <c r="A33" s="132">
        <v>35704</v>
      </c>
      <c r="B33" s="133">
        <f>'Eurostat CPI data'!B33/'Eurostat CPI data'!$B$12*100</f>
        <v>103.99390958069807</v>
      </c>
      <c r="C33" s="133">
        <f>'Eurostat CPI data'!C33/'Eurostat CPI data'!$C$12*100</f>
        <v>103.34424695977549</v>
      </c>
      <c r="D33" s="133">
        <f>'Eurostat CPI data'!D33/'Eurostat CPI data'!$D$12*100</f>
        <v>105.35980148883375</v>
      </c>
      <c r="E33" s="133">
        <f>'Eurostat CPI data'!E33/'Eurostat CPI data'!$E$12*100</f>
        <v>102.51683800070899</v>
      </c>
      <c r="F33" s="133">
        <f>'Eurostat CPI data'!F33/'Eurostat CPI data'!$F$12*100</f>
        <v>102.4390243902439</v>
      </c>
      <c r="G33" s="133">
        <f>'Eurostat CPI data'!G33/'Eurostat CPI data'!$G$12*100</f>
        <v>109.37081659973227</v>
      </c>
      <c r="H33" s="133">
        <f>'Eurostat CPI data'!H33/'Eurostat CPI data'!$H$12*100</f>
        <v>99.905134590300008</v>
      </c>
      <c r="I33" s="133">
        <f>'Eurostat CPI data'!I33/'Eurostat CPI data'!$I$12*100</f>
        <v>98.483009708737868</v>
      </c>
      <c r="J33" s="133">
        <f>'Eurostat CPI data'!J33/'Eurostat CPI data'!$J$12*100</f>
        <v>101.65359082679541</v>
      </c>
      <c r="K33" s="133">
        <f>'Eurostat CPI data'!K33/'Eurostat CPI data'!$K$12*100</f>
        <v>102.56410256410258</v>
      </c>
    </row>
    <row r="34" spans="1:11">
      <c r="A34" s="132">
        <v>35735</v>
      </c>
      <c r="B34" s="133">
        <f>'Eurostat CPI data'!B34/'Eurostat CPI data'!$B$12*100</f>
        <v>103.73623799484658</v>
      </c>
      <c r="C34" s="133">
        <f>'Eurostat CPI data'!C34/'Eurostat CPI data'!$C$12*100</f>
        <v>103.44948550046773</v>
      </c>
      <c r="D34" s="133">
        <f>'Eurostat CPI data'!D34/'Eurostat CPI data'!$D$12*100</f>
        <v>105.35980148883375</v>
      </c>
      <c r="E34" s="133">
        <f>'Eurostat CPI data'!E34/'Eurostat CPI data'!$E$12*100</f>
        <v>102.62318326834456</v>
      </c>
      <c r="F34" s="133">
        <f>'Eurostat CPI data'!F34/'Eurostat CPI data'!$F$12*100</f>
        <v>102.54506892895017</v>
      </c>
      <c r="G34" s="133">
        <f>'Eurostat CPI data'!G34/'Eurostat CPI data'!$G$12*100</f>
        <v>110.17402945113788</v>
      </c>
      <c r="H34" s="133">
        <f>'Eurostat CPI data'!H34/'Eurostat CPI data'!$H$12*100</f>
        <v>99.608680184987549</v>
      </c>
      <c r="I34" s="133">
        <f>'Eurostat CPI data'!I34/'Eurostat CPI data'!$I$12*100</f>
        <v>98.070388349514559</v>
      </c>
      <c r="J34" s="133">
        <f>'Eurostat CPI data'!J34/'Eurostat CPI data'!$J$12*100</f>
        <v>101.65359082679541</v>
      </c>
      <c r="K34" s="133">
        <f>'Eurostat CPI data'!K34/'Eurostat CPI data'!$K$12*100</f>
        <v>100.96153846153845</v>
      </c>
    </row>
    <row r="35" spans="1:11">
      <c r="A35" s="132">
        <v>35765</v>
      </c>
      <c r="B35" s="133">
        <f>'Eurostat CPI data'!B35/'Eurostat CPI data'!$B$12*100</f>
        <v>103.49027875380652</v>
      </c>
      <c r="C35" s="133">
        <f>'Eurostat CPI data'!C35/'Eurostat CPI data'!$C$12*100</f>
        <v>103.44948550046773</v>
      </c>
      <c r="D35" s="133">
        <f>'Eurostat CPI data'!D35/'Eurostat CPI data'!$D$12*100</f>
        <v>104.54094292803973</v>
      </c>
      <c r="E35" s="133">
        <f>'Eurostat CPI data'!E35/'Eurostat CPI data'!$E$12*100</f>
        <v>102.62318326834456</v>
      </c>
      <c r="F35" s="133">
        <f>'Eurostat CPI data'!F35/'Eurostat CPI data'!$F$12*100</f>
        <v>102.6511134676564</v>
      </c>
      <c r="G35" s="133">
        <f>'Eurostat CPI data'!G35/'Eurostat CPI data'!$G$12*100</f>
        <v>110.57563587684069</v>
      </c>
      <c r="H35" s="133">
        <f>'Eurostat CPI data'!H35/'Eurostat CPI data'!$H$12*100</f>
        <v>99.905134590300008</v>
      </c>
      <c r="I35" s="133">
        <f>'Eurostat CPI data'!I35/'Eurostat CPI data'!$I$12*100</f>
        <v>97.876213592233015</v>
      </c>
      <c r="J35" s="133">
        <f>'Eurostat CPI data'!J35/'Eurostat CPI data'!$J$12*100</f>
        <v>100.51901025950514</v>
      </c>
      <c r="K35" s="133">
        <f>'Eurostat CPI data'!K35/'Eurostat CPI data'!$K$12*100</f>
        <v>99.679487179487182</v>
      </c>
    </row>
    <row r="36" spans="1:11">
      <c r="A36" s="132">
        <v>35796</v>
      </c>
      <c r="B36" s="133">
        <f>'Eurostat CPI data'!B36/'Eurostat CPI data'!$B$12*100</f>
        <v>104.27500585617241</v>
      </c>
      <c r="C36" s="133">
        <f>'Eurostat CPI data'!C36/'Eurostat CPI data'!$C$12*100</f>
        <v>103.64826941066418</v>
      </c>
      <c r="D36" s="133">
        <f>'Eurostat CPI data'!D36/'Eurostat CPI data'!$D$12*100</f>
        <v>105.4590570719603</v>
      </c>
      <c r="E36" s="133">
        <f>'Eurostat CPI data'!E36/'Eurostat CPI data'!$E$12*100</f>
        <v>102.82405766276734</v>
      </c>
      <c r="F36" s="133">
        <f>'Eurostat CPI data'!F36/'Eurostat CPI data'!$F$12*100</f>
        <v>102.75715800636269</v>
      </c>
      <c r="G36" s="133">
        <f>'Eurostat CPI data'!G36/'Eurostat CPI data'!$G$12*100</f>
        <v>110.70950468540831</v>
      </c>
      <c r="H36" s="133">
        <f>'Eurostat CPI data'!H36/'Eurostat CPI data'!$H$12*100</f>
        <v>100.20158899561247</v>
      </c>
      <c r="I36" s="133">
        <f>'Eurostat CPI data'!I36/'Eurostat CPI data'!$I$12*100</f>
        <v>99.696601941747574</v>
      </c>
      <c r="J36" s="133">
        <f>'Eurostat CPI data'!J36/'Eurostat CPI data'!$J$12*100</f>
        <v>101.02595051297527</v>
      </c>
      <c r="K36" s="133">
        <f>'Eurostat CPI data'!K36/'Eurostat CPI data'!$K$12*100</f>
        <v>101.92307692307693</v>
      </c>
    </row>
    <row r="37" spans="1:11">
      <c r="A37" s="132">
        <v>35827</v>
      </c>
      <c r="B37" s="133">
        <f>'Eurostat CPI data'!B37/'Eurostat CPI data'!$B$12*100</f>
        <v>104.74349964862968</v>
      </c>
      <c r="C37" s="133">
        <f>'Eurostat CPI data'!C37/'Eurostat CPI data'!$C$12*100</f>
        <v>103.95229186155287</v>
      </c>
      <c r="D37" s="133">
        <f>'Eurostat CPI data'!D37/'Eurostat CPI data'!$D$12*100</f>
        <v>105.55831265508687</v>
      </c>
      <c r="E37" s="133">
        <f>'Eurostat CPI data'!E37/'Eurostat CPI data'!$E$12*100</f>
        <v>103.02493205719013</v>
      </c>
      <c r="F37" s="133">
        <f>'Eurostat CPI data'!F37/'Eurostat CPI data'!$F$12*100</f>
        <v>102.75715800636269</v>
      </c>
      <c r="G37" s="133">
        <f>'Eurostat CPI data'!G37/'Eurostat CPI data'!$G$12*100</f>
        <v>111.37884872824633</v>
      </c>
      <c r="H37" s="133">
        <f>'Eurostat CPI data'!H37/'Eurostat CPI data'!$H$12*100</f>
        <v>100.30831258152497</v>
      </c>
      <c r="I37" s="133">
        <f>'Eurostat CPI data'!I37/'Eurostat CPI data'!$I$12*100</f>
        <v>100.10922330097085</v>
      </c>
      <c r="J37" s="133">
        <f>'Eurostat CPI data'!J37/'Eurostat CPI data'!$J$12*100</f>
        <v>102.47435123717563</v>
      </c>
      <c r="K37" s="133">
        <f>'Eurostat CPI data'!K37/'Eurostat CPI data'!$K$12*100</f>
        <v>102.77777777777779</v>
      </c>
    </row>
    <row r="38" spans="1:11">
      <c r="A38" s="132">
        <v>35855</v>
      </c>
      <c r="B38" s="133">
        <f>'Eurostat CPI data'!B38/'Eurostat CPI data'!$B$12*100</f>
        <v>105.27055516514406</v>
      </c>
      <c r="C38" s="133">
        <f>'Eurostat CPI data'!C38/'Eurostat CPI data'!$C$12*100</f>
        <v>104.26800748362956</v>
      </c>
      <c r="D38" s="133">
        <f>'Eurostat CPI data'!D38/'Eurostat CPI data'!$D$12*100</f>
        <v>105.35980148883375</v>
      </c>
      <c r="E38" s="133">
        <f>'Eurostat CPI data'!E38/'Eurostat CPI data'!$E$12*100</f>
        <v>103.42668084603571</v>
      </c>
      <c r="F38" s="133">
        <f>'Eurostat CPI data'!F38/'Eurostat CPI data'!$F$12*100</f>
        <v>102.96924708377517</v>
      </c>
      <c r="G38" s="133">
        <f>'Eurostat CPI data'!G38/'Eurostat CPI data'!$G$12*100</f>
        <v>111.78045515394912</v>
      </c>
      <c r="H38" s="133">
        <f>'Eurostat CPI data'!H38/'Eurostat CPI data'!$H$12*100</f>
        <v>100.60476698683742</v>
      </c>
      <c r="I38" s="133">
        <f>'Eurostat CPI data'!I38/'Eurostat CPI data'!$I$12*100</f>
        <v>100.81310679611649</v>
      </c>
      <c r="J38" s="133">
        <f>'Eurostat CPI data'!J38/'Eurostat CPI data'!$J$12*100</f>
        <v>102.88473144236572</v>
      </c>
      <c r="K38" s="133">
        <f>'Eurostat CPI data'!K38/'Eurostat CPI data'!$K$12*100</f>
        <v>103.95299145299145</v>
      </c>
    </row>
    <row r="39" spans="1:11">
      <c r="A39" s="132">
        <v>35886</v>
      </c>
      <c r="B39" s="133">
        <f>'Eurostat CPI data'!B39/'Eurostat CPI data'!$B$12*100</f>
        <v>105.34082923401265</v>
      </c>
      <c r="C39" s="133">
        <f>'Eurostat CPI data'!C39/'Eurostat CPI data'!$C$12*100</f>
        <v>104.57202993451827</v>
      </c>
      <c r="D39" s="133">
        <f>'Eurostat CPI data'!D39/'Eurostat CPI data'!$D$12*100</f>
        <v>105.4590570719603</v>
      </c>
      <c r="E39" s="133">
        <f>'Eurostat CPI data'!E39/'Eurostat CPI data'!$E$12*100</f>
        <v>103.62755524045848</v>
      </c>
      <c r="F39" s="133">
        <f>'Eurostat CPI data'!F39/'Eurostat CPI data'!$F$12*100</f>
        <v>103.49946977730646</v>
      </c>
      <c r="G39" s="133">
        <f>'Eurostat CPI data'!G39/'Eurostat CPI data'!$G$12*100</f>
        <v>112.31593038821954</v>
      </c>
      <c r="H39" s="133">
        <f>'Eurostat CPI data'!H39/'Eurostat CPI data'!$H$12*100</f>
        <v>101.10281038776236</v>
      </c>
      <c r="I39" s="133">
        <f>'Eurostat CPI data'!I39/'Eurostat CPI data'!$I$12*100</f>
        <v>101.32281553398057</v>
      </c>
      <c r="J39" s="133">
        <f>'Eurostat CPI data'!J39/'Eurostat CPI data'!$J$12*100</f>
        <v>103.08992154496077</v>
      </c>
      <c r="K39" s="133">
        <f>'Eurostat CPI data'!K39/'Eurostat CPI data'!$K$12*100</f>
        <v>103.0982905982906</v>
      </c>
    </row>
    <row r="40" spans="1:11">
      <c r="A40" s="132">
        <v>35916</v>
      </c>
      <c r="B40" s="133">
        <f>'Eurostat CPI data'!B40/'Eurostat CPI data'!$B$12*100</f>
        <v>105.73904895760131</v>
      </c>
      <c r="C40" s="133">
        <f>'Eurostat CPI data'!C40/'Eurostat CPI data'!$C$12*100</f>
        <v>104.87605238540692</v>
      </c>
      <c r="D40" s="133">
        <f>'Eurostat CPI data'!D40/'Eurostat CPI data'!$D$12*100</f>
        <v>105.4590570719603</v>
      </c>
      <c r="E40" s="133">
        <f>'Eurostat CPI data'!E40/'Eurostat CPI data'!$E$12*100</f>
        <v>104.02930402930404</v>
      </c>
      <c r="F40" s="133">
        <f>'Eurostat CPI data'!F40/'Eurostat CPI data'!$F$12*100</f>
        <v>103.49946977730646</v>
      </c>
      <c r="G40" s="133">
        <f>'Eurostat CPI data'!G40/'Eurostat CPI data'!$G$12*100</f>
        <v>112.71753681392237</v>
      </c>
      <c r="H40" s="133">
        <f>'Eurostat CPI data'!H40/'Eurostat CPI data'!$H$12*100</f>
        <v>101.30439938337486</v>
      </c>
      <c r="I40" s="133">
        <f>'Eurostat CPI data'!I40/'Eurostat CPI data'!$I$12*100</f>
        <v>102.13592233009707</v>
      </c>
      <c r="J40" s="133">
        <f>'Eurostat CPI data'!J40/'Eurostat CPI data'!$J$12*100</f>
        <v>103.70549185274594</v>
      </c>
      <c r="K40" s="133">
        <f>'Eurostat CPI data'!K40/'Eurostat CPI data'!$K$12*100</f>
        <v>103.84615384615385</v>
      </c>
    </row>
    <row r="41" spans="1:11">
      <c r="A41" s="132">
        <v>35947</v>
      </c>
      <c r="B41" s="133">
        <f>'Eurostat CPI data'!B41/'Eurostat CPI data'!$B$12*100</f>
        <v>105.96158350901852</v>
      </c>
      <c r="C41" s="133">
        <f>'Eurostat CPI data'!C41/'Eurostat CPI data'!$C$12*100</f>
        <v>105.07483629560338</v>
      </c>
      <c r="D41" s="133">
        <f>'Eurostat CPI data'!D41/'Eurostat CPI data'!$D$12*100</f>
        <v>105.75682382133995</v>
      </c>
      <c r="E41" s="133">
        <f>'Eurostat CPI data'!E41/'Eurostat CPI data'!$E$12*100</f>
        <v>104.13564929693962</v>
      </c>
      <c r="F41" s="133">
        <f>'Eurostat CPI data'!F41/'Eurostat CPI data'!$F$12*100</f>
        <v>103.71155885471899</v>
      </c>
      <c r="G41" s="133">
        <f>'Eurostat CPI data'!G41/'Eurostat CPI data'!$G$12*100</f>
        <v>113.11914323962515</v>
      </c>
      <c r="H41" s="133">
        <f>'Eurostat CPI data'!H41/'Eurostat CPI data'!$H$12*100</f>
        <v>100.99608680184988</v>
      </c>
      <c r="I41" s="133">
        <f>'Eurostat CPI data'!I41/'Eurostat CPI data'!$I$12*100</f>
        <v>102.94902912621357</v>
      </c>
      <c r="J41" s="133">
        <f>'Eurostat CPI data'!J41/'Eurostat CPI data'!$J$12*100</f>
        <v>103.40374170187086</v>
      </c>
      <c r="K41" s="133">
        <f>'Eurostat CPI data'!K41/'Eurostat CPI data'!$K$12*100</f>
        <v>104.27350427350429</v>
      </c>
    </row>
    <row r="42" spans="1:11">
      <c r="A42" s="132">
        <v>35977</v>
      </c>
      <c r="B42" s="133">
        <f>'Eurostat CPI data'!B42/'Eurostat CPI data'!$B$12*100</f>
        <v>106.13726868118998</v>
      </c>
      <c r="C42" s="133">
        <f>'Eurostat CPI data'!C42/'Eurostat CPI data'!$C$12*100</f>
        <v>105.37885874649207</v>
      </c>
      <c r="D42" s="133">
        <f>'Eurostat CPI data'!D42/'Eurostat CPI data'!$D$12*100</f>
        <v>106.06699751861042</v>
      </c>
      <c r="E42" s="133">
        <f>'Eurostat CPI data'!E42/'Eurostat CPI data'!$E$12*100</f>
        <v>104.5373980857852</v>
      </c>
      <c r="F42" s="133">
        <f>'Eurostat CPI data'!F42/'Eurostat CPI data'!$F$12*100</f>
        <v>103.92364793213149</v>
      </c>
      <c r="G42" s="133">
        <f>'Eurostat CPI data'!G42/'Eurostat CPI data'!$G$12*100</f>
        <v>113.38688085676037</v>
      </c>
      <c r="H42" s="133">
        <f>'Eurostat CPI data'!H42/'Eurostat CPI data'!$H$12*100</f>
        <v>101.39926479307483</v>
      </c>
      <c r="I42" s="133">
        <f>'Eurostat CPI data'!I42/'Eurostat CPI data'!$I$12*100</f>
        <v>104.06553398058252</v>
      </c>
      <c r="J42" s="133">
        <f>'Eurostat CPI data'!J42/'Eurostat CPI data'!$J$12*100</f>
        <v>103.81412190706097</v>
      </c>
      <c r="K42" s="133">
        <f>'Eurostat CPI data'!K42/'Eurostat CPI data'!$K$12*100</f>
        <v>103.84615384615385</v>
      </c>
    </row>
    <row r="43" spans="1:11">
      <c r="A43" s="132">
        <v>36008</v>
      </c>
      <c r="B43" s="133">
        <f>'Eurostat CPI data'!B43/'Eurostat CPI data'!$B$12*100</f>
        <v>106.40665261185289</v>
      </c>
      <c r="C43" s="133">
        <f>'Eurostat CPI data'!C43/'Eurostat CPI data'!$C$12*100</f>
        <v>105.58933582787652</v>
      </c>
      <c r="D43" s="133">
        <f>'Eurostat CPI data'!D43/'Eurostat CPI data'!$D$12*100</f>
        <v>106.06699751861042</v>
      </c>
      <c r="E43" s="133">
        <f>'Eurostat CPI data'!E43/'Eurostat CPI data'!$E$12*100</f>
        <v>104.73827248020797</v>
      </c>
      <c r="F43" s="133">
        <f>'Eurostat CPI data'!F43/'Eurostat CPI data'!$F$12*100</f>
        <v>104.02969247083776</v>
      </c>
      <c r="G43" s="133">
        <f>'Eurostat CPI data'!G43/'Eurostat CPI data'!$G$12*100</f>
        <v>113.6546184738956</v>
      </c>
      <c r="H43" s="133">
        <f>'Eurostat CPI data'!H43/'Eurostat CPI data'!$H$12*100</f>
        <v>101.49413020277483</v>
      </c>
      <c r="I43" s="133">
        <f>'Eurostat CPI data'!I43/'Eurostat CPI data'!$I$12*100</f>
        <v>105.48543689320388</v>
      </c>
      <c r="J43" s="133">
        <f>'Eurostat CPI data'!J43/'Eurostat CPI data'!$J$12*100</f>
        <v>104.01931200965602</v>
      </c>
      <c r="K43" s="133">
        <f>'Eurostat CPI data'!K43/'Eurostat CPI data'!$K$12*100</f>
        <v>104.27350427350429</v>
      </c>
    </row>
    <row r="44" spans="1:11">
      <c r="A44" s="132">
        <v>36039</v>
      </c>
      <c r="B44" s="133">
        <f>'Eurostat CPI data'!B44/'Eurostat CPI data'!$B$12*100</f>
        <v>106.60576247364722</v>
      </c>
      <c r="C44" s="133">
        <f>'Eurostat CPI data'!C44/'Eurostat CPI data'!$C$12*100</f>
        <v>105.68288119738074</v>
      </c>
      <c r="D44" s="133">
        <f>'Eurostat CPI data'!D44/'Eurostat CPI data'!$D$12*100</f>
        <v>106.06699751861042</v>
      </c>
      <c r="E44" s="133">
        <f>'Eurostat CPI data'!E44/'Eurostat CPI data'!$E$12*100</f>
        <v>104.93914687463075</v>
      </c>
      <c r="F44" s="133">
        <f>'Eurostat CPI data'!F44/'Eurostat CPI data'!$F$12*100</f>
        <v>104.02969247083776</v>
      </c>
      <c r="G44" s="133">
        <f>'Eurostat CPI data'!G44/'Eurostat CPI data'!$G$12*100</f>
        <v>113.92235609103079</v>
      </c>
      <c r="H44" s="133">
        <f>'Eurostat CPI data'!H44/'Eurostat CPI data'!$H$12*100</f>
        <v>101.30439938337486</v>
      </c>
      <c r="I44" s="133">
        <f>'Eurostat CPI data'!I44/'Eurostat CPI data'!$I$12*100</f>
        <v>108.02184466019418</v>
      </c>
      <c r="J44" s="133">
        <f>'Eurostat CPI data'!J44/'Eurostat CPI data'!$J$12*100</f>
        <v>104.11587205793604</v>
      </c>
      <c r="K44" s="133">
        <f>'Eurostat CPI data'!K44/'Eurostat CPI data'!$K$12*100</f>
        <v>104.38034188034189</v>
      </c>
    </row>
    <row r="45" spans="1:11">
      <c r="A45" s="132">
        <v>36069</v>
      </c>
      <c r="B45" s="133">
        <f>'Eurostat CPI data'!B45/'Eurostat CPI data'!$B$12*100</f>
        <v>106.81658468025299</v>
      </c>
      <c r="C45" s="133">
        <f>'Eurostat CPI data'!C45/'Eurostat CPI data'!$C$12*100</f>
        <v>105.98690364826942</v>
      </c>
      <c r="D45" s="133">
        <f>'Eurostat CPI data'!D45/'Eurostat CPI data'!$D$12*100</f>
        <v>106.56327543424318</v>
      </c>
      <c r="E45" s="133">
        <f>'Eurostat CPI data'!E45/'Eurostat CPI data'!$E$12*100</f>
        <v>105.34089566347633</v>
      </c>
      <c r="F45" s="133">
        <f>'Eurostat CPI data'!F45/'Eurostat CPI data'!$F$12*100</f>
        <v>104.24178154825026</v>
      </c>
      <c r="G45" s="133">
        <f>'Eurostat CPI data'!G45/'Eurostat CPI data'!$G$12*100</f>
        <v>114.19009370816599</v>
      </c>
      <c r="H45" s="133">
        <f>'Eurostat CPI data'!H45/'Eurostat CPI data'!$H$12*100</f>
        <v>101.19767579746235</v>
      </c>
      <c r="I45" s="133">
        <f>'Eurostat CPI data'!I45/'Eurostat CPI data'!$I$12*100</f>
        <v>111.27427184466019</v>
      </c>
      <c r="J45" s="133">
        <f>'Eurostat CPI data'!J45/'Eurostat CPI data'!$J$12*100</f>
        <v>104.22450211225105</v>
      </c>
      <c r="K45" s="133">
        <f>'Eurostat CPI data'!K45/'Eurostat CPI data'!$K$12*100</f>
        <v>104.27350427350429</v>
      </c>
    </row>
    <row r="46" spans="1:11">
      <c r="A46" s="132">
        <v>36100</v>
      </c>
      <c r="B46" s="133">
        <f>'Eurostat CPI data'!B46/'Eurostat CPI data'!$B$12*100</f>
        <v>106.69946123213867</v>
      </c>
      <c r="C46" s="133">
        <f>'Eurostat CPI data'!C46/'Eurostat CPI data'!$C$12*100</f>
        <v>106.29092609915811</v>
      </c>
      <c r="D46" s="133">
        <f>'Eurostat CPI data'!D46/'Eurostat CPI data'!$D$12*100</f>
        <v>106.46401985111665</v>
      </c>
      <c r="E46" s="133">
        <f>'Eurostat CPI data'!E46/'Eurostat CPI data'!$E$12*100</f>
        <v>105.64811532553469</v>
      </c>
      <c r="F46" s="133">
        <f>'Eurostat CPI data'!F46/'Eurostat CPI data'!$F$12*100</f>
        <v>104.45387062566279</v>
      </c>
      <c r="G46" s="133">
        <f>'Eurostat CPI data'!G46/'Eurostat CPI data'!$G$12*100</f>
        <v>114.19009370816599</v>
      </c>
      <c r="H46" s="133">
        <f>'Eurostat CPI data'!H46/'Eurostat CPI data'!$H$12*100</f>
        <v>101.69571919838729</v>
      </c>
      <c r="I46" s="133">
        <f>'Eurostat CPI data'!I46/'Eurostat CPI data'!$I$12*100</f>
        <v>113.20388349514563</v>
      </c>
      <c r="J46" s="133">
        <f>'Eurostat CPI data'!J46/'Eurostat CPI data'!$J$12*100</f>
        <v>104.3210621605311</v>
      </c>
      <c r="K46" s="133">
        <f>'Eurostat CPI data'!K46/'Eurostat CPI data'!$K$12*100</f>
        <v>102.991452991453</v>
      </c>
    </row>
    <row r="47" spans="1:11">
      <c r="A47" s="132">
        <v>36130</v>
      </c>
      <c r="B47" s="133">
        <f>'Eurostat CPI data'!B47/'Eurostat CPI data'!$B$12*100</f>
        <v>106.65261185289296</v>
      </c>
      <c r="C47" s="133">
        <f>'Eurostat CPI data'!C47/'Eurostat CPI data'!$C$12*100</f>
        <v>106.29092609915811</v>
      </c>
      <c r="D47" s="133">
        <f>'Eurostat CPI data'!D47/'Eurostat CPI data'!$D$12*100</f>
        <v>105.96774193548389</v>
      </c>
      <c r="E47" s="133">
        <f>'Eurostat CPI data'!E47/'Eurostat CPI data'!$E$12*100</f>
        <v>105.74264445232187</v>
      </c>
      <c r="F47" s="133">
        <f>'Eurostat CPI data'!F47/'Eurostat CPI data'!$F$12*100</f>
        <v>104.24178154825026</v>
      </c>
      <c r="G47" s="133">
        <f>'Eurostat CPI data'!G47/'Eurostat CPI data'!$G$12*100</f>
        <v>114.45783132530121</v>
      </c>
      <c r="H47" s="133">
        <f>'Eurostat CPI data'!H47/'Eurostat CPI data'!$H$12*100</f>
        <v>102.3953515949247</v>
      </c>
      <c r="I47" s="133">
        <f>'Eurostat CPI data'!I47/'Eurostat CPI data'!$I$12*100</f>
        <v>114.92718446601941</v>
      </c>
      <c r="J47" s="133">
        <f>'Eurostat CPI data'!J47/'Eurostat CPI data'!$J$12*100</f>
        <v>103.91068195534099</v>
      </c>
      <c r="K47" s="133">
        <f>'Eurostat CPI data'!K47/'Eurostat CPI data'!$K$12*100</f>
        <v>102.35042735042737</v>
      </c>
    </row>
    <row r="48" spans="1:11">
      <c r="A48" s="132">
        <v>36161</v>
      </c>
      <c r="B48" s="133">
        <f>'Eurostat CPI data'!B48/'Eurostat CPI data'!$B$12*100</f>
        <v>107.65987350667605</v>
      </c>
      <c r="C48" s="133">
        <f>'Eurostat CPI data'!C48/'Eurostat CPI data'!$C$12*100</f>
        <v>106.80542563143125</v>
      </c>
      <c r="D48" s="133">
        <f>'Eurostat CPI data'!D48/'Eurostat CPI data'!$D$12*100</f>
        <v>106.67493796526055</v>
      </c>
      <c r="E48" s="133">
        <f>'Eurostat CPI data'!E48/'Eurostat CPI data'!$E$12*100</f>
        <v>106.45161290322582</v>
      </c>
      <c r="F48" s="133">
        <f>'Eurostat CPI data'!F48/'Eurostat CPI data'!$F$12*100</f>
        <v>104.13573700954402</v>
      </c>
      <c r="G48" s="133">
        <f>'Eurostat CPI data'!G48/'Eurostat CPI data'!$G$12*100</f>
        <v>114.59170013386878</v>
      </c>
      <c r="H48" s="133">
        <f>'Eurostat CPI data'!H48/'Eurostat CPI data'!$H$12*100</f>
        <v>103.00011858176212</v>
      </c>
      <c r="I48" s="133">
        <f>'Eurostat CPI data'!I48/'Eurostat CPI data'!$I$12*100</f>
        <v>116.95388349514563</v>
      </c>
      <c r="J48" s="133">
        <f>'Eurostat CPI data'!J48/'Eurostat CPI data'!$J$12*100</f>
        <v>105.66083283041642</v>
      </c>
      <c r="K48" s="133">
        <f>'Eurostat CPI data'!K48/'Eurostat CPI data'!$K$12*100</f>
        <v>104.80769230769231</v>
      </c>
    </row>
    <row r="49" spans="1:11">
      <c r="A49" s="132">
        <v>36192</v>
      </c>
      <c r="B49" s="133">
        <f>'Eurostat CPI data'!B49/'Eurostat CPI data'!$B$12*100</f>
        <v>107.96439447177326</v>
      </c>
      <c r="C49" s="133">
        <f>'Eurostat CPI data'!C49/'Eurostat CPI data'!$C$12*100</f>
        <v>107.30823199251638</v>
      </c>
      <c r="D49" s="133">
        <f>'Eurostat CPI data'!D49/'Eurostat CPI data'!$D$12*100</f>
        <v>107.07196029776675</v>
      </c>
      <c r="E49" s="133">
        <f>'Eurostat CPI data'!E49/'Eurostat CPI data'!$E$12*100</f>
        <v>107.05423608649416</v>
      </c>
      <c r="F49" s="133">
        <f>'Eurostat CPI data'!F49/'Eurostat CPI data'!$F$12*100</f>
        <v>104.24178154825026</v>
      </c>
      <c r="G49" s="133">
        <f>'Eurostat CPI data'!G49/'Eurostat CPI data'!$G$12*100</f>
        <v>114.72556894243641</v>
      </c>
      <c r="H49" s="133">
        <f>'Eurostat CPI data'!H49/'Eurostat CPI data'!$H$12*100</f>
        <v>102.79852958614966</v>
      </c>
      <c r="I49" s="133">
        <f>'Eurostat CPI data'!I49/'Eurostat CPI data'!$I$12*100</f>
        <v>118.6893203883495</v>
      </c>
      <c r="J49" s="133">
        <f>'Eurostat CPI data'!J49/'Eurostat CPI data'!$J$12*100</f>
        <v>109.47495473747738</v>
      </c>
      <c r="K49" s="133">
        <f>'Eurostat CPI data'!K49/'Eurostat CPI data'!$K$12*100</f>
        <v>104.5940170940171</v>
      </c>
    </row>
    <row r="50" spans="1:11">
      <c r="A50" s="132">
        <v>36220</v>
      </c>
      <c r="B50" s="133">
        <f>'Eurostat CPI data'!B50/'Eurostat CPI data'!$B$12*100</f>
        <v>108.37432654017336</v>
      </c>
      <c r="C50" s="133">
        <f>'Eurostat CPI data'!C50/'Eurostat CPI data'!$C$12*100</f>
        <v>107.71749298409729</v>
      </c>
      <c r="D50" s="133">
        <f>'Eurostat CPI data'!D50/'Eurostat CPI data'!$D$12*100</f>
        <v>107.87841191066998</v>
      </c>
      <c r="E50" s="133">
        <f>'Eurostat CPI data'!E50/'Eurostat CPI data'!$E$12*100</f>
        <v>107.45598487533971</v>
      </c>
      <c r="F50" s="133">
        <f>'Eurostat CPI data'!F50/'Eurostat CPI data'!$F$12*100</f>
        <v>104.13573700954402</v>
      </c>
      <c r="G50" s="133">
        <f>'Eurostat CPI data'!G50/'Eurostat CPI data'!$G$12*100</f>
        <v>115.12717536813921</v>
      </c>
      <c r="H50" s="133">
        <f>'Eurostat CPI data'!H50/'Eurostat CPI data'!$H$12*100</f>
        <v>103.88948179769952</v>
      </c>
      <c r="I50" s="133">
        <f>'Eurostat CPI data'!I50/'Eurostat CPI data'!$I$12*100</f>
        <v>119.59951456310678</v>
      </c>
      <c r="J50" s="133">
        <f>'Eurostat CPI data'!J50/'Eurostat CPI data'!$J$12*100</f>
        <v>111.22510561255281</v>
      </c>
      <c r="K50" s="133">
        <f>'Eurostat CPI data'!K50/'Eurostat CPI data'!$K$12*100</f>
        <v>104.91452991452992</v>
      </c>
    </row>
    <row r="51" spans="1:11">
      <c r="A51" s="132">
        <v>36251</v>
      </c>
      <c r="B51" s="133">
        <f>'Eurostat CPI data'!B51/'Eurostat CPI data'!$B$12*100</f>
        <v>108.64371047083627</v>
      </c>
      <c r="C51" s="133">
        <f>'Eurostat CPI data'!C51/'Eurostat CPI data'!$C$12*100</f>
        <v>108.02151543498597</v>
      </c>
      <c r="D51" s="133">
        <f>'Eurostat CPI data'!D51/'Eurostat CPI data'!$D$12*100</f>
        <v>108.38709677419357</v>
      </c>
      <c r="E51" s="133">
        <f>'Eurostat CPI data'!E51/'Eurostat CPI data'!$E$12*100</f>
        <v>107.96407893182088</v>
      </c>
      <c r="F51" s="133">
        <f>'Eurostat CPI data'!F51/'Eurostat CPI data'!$F$12*100</f>
        <v>104.13573700954402</v>
      </c>
      <c r="G51" s="133">
        <f>'Eurostat CPI data'!G51/'Eurostat CPI data'!$G$12*100</f>
        <v>115.39491298527442</v>
      </c>
      <c r="H51" s="133">
        <f>'Eurostat CPI data'!H51/'Eurostat CPI data'!$H$12*100</f>
        <v>104.29265978892448</v>
      </c>
      <c r="I51" s="133">
        <f>'Eurostat CPI data'!I51/'Eurostat CPI data'!$I$12*100</f>
        <v>121.32281553398056</v>
      </c>
      <c r="J51" s="133">
        <f>'Eurostat CPI data'!J51/'Eurostat CPI data'!$J$12*100</f>
        <v>112.66143633071817</v>
      </c>
      <c r="K51" s="133">
        <f>'Eurostat CPI data'!K51/'Eurostat CPI data'!$K$12*100</f>
        <v>104.80769230769231</v>
      </c>
    </row>
    <row r="52" spans="1:11">
      <c r="A52" s="132">
        <v>36281</v>
      </c>
      <c r="B52" s="133">
        <f>'Eurostat CPI data'!B52/'Eurostat CPI data'!$B$12*100</f>
        <v>108.86624502225347</v>
      </c>
      <c r="C52" s="133">
        <f>'Eurostat CPI data'!C52/'Eurostat CPI data'!$C$12*100</f>
        <v>108.43077642656689</v>
      </c>
      <c r="D52" s="133">
        <f>'Eurostat CPI data'!D52/'Eurostat CPI data'!$D$12*100</f>
        <v>108.89578163771712</v>
      </c>
      <c r="E52" s="133">
        <f>'Eurostat CPI data'!E52/'Eurostat CPI data'!$E$12*100</f>
        <v>108.36582772066643</v>
      </c>
      <c r="F52" s="133">
        <f>'Eurostat CPI data'!F52/'Eurostat CPI data'!$F$12*100</f>
        <v>104.24178154825026</v>
      </c>
      <c r="G52" s="133">
        <f>'Eurostat CPI data'!G52/'Eurostat CPI data'!$G$12*100</f>
        <v>115.52878179384203</v>
      </c>
      <c r="H52" s="133">
        <f>'Eurostat CPI data'!H52/'Eurostat CPI data'!$H$12*100</f>
        <v>104.68397960393692</v>
      </c>
      <c r="I52" s="133">
        <f>'Eurostat CPI data'!I52/'Eurostat CPI data'!$I$12*100</f>
        <v>122.24514563106797</v>
      </c>
      <c r="J52" s="133">
        <f>'Eurostat CPI data'!J52/'Eurostat CPI data'!$J$12*100</f>
        <v>114.20639710319858</v>
      </c>
      <c r="K52" s="133">
        <f>'Eurostat CPI data'!K52/'Eurostat CPI data'!$K$12*100</f>
        <v>104.80769230769231</v>
      </c>
    </row>
    <row r="53" spans="1:11">
      <c r="A53" s="132">
        <v>36312</v>
      </c>
      <c r="B53" s="133">
        <f>'Eurostat CPI data'!B53/'Eurostat CPI data'!$B$12*100</f>
        <v>109.2996017802764</v>
      </c>
      <c r="C53" s="133">
        <f>'Eurostat CPI data'!C53/'Eurostat CPI data'!$C$12*100</f>
        <v>108.73479887745556</v>
      </c>
      <c r="D53" s="133">
        <f>'Eurostat CPI data'!D53/'Eurostat CPI data'!$D$12*100</f>
        <v>109.40446650124072</v>
      </c>
      <c r="E53" s="133">
        <f>'Eurostat CPI data'!E53/'Eurostat CPI data'!$E$12*100</f>
        <v>108.6730473827248</v>
      </c>
      <c r="F53" s="133">
        <f>'Eurostat CPI data'!F53/'Eurostat CPI data'!$F$12*100</f>
        <v>104.02969247083776</v>
      </c>
      <c r="G53" s="133">
        <f>'Eurostat CPI data'!G53/'Eurostat CPI data'!$G$12*100</f>
        <v>115.66265060240963</v>
      </c>
      <c r="H53" s="133">
        <f>'Eurostat CPI data'!H53/'Eurostat CPI data'!$H$12*100</f>
        <v>105.19388118107436</v>
      </c>
      <c r="I53" s="133">
        <f>'Eurostat CPI data'!I53/'Eurostat CPI data'!$I$12*100</f>
        <v>122.64563106796116</v>
      </c>
      <c r="J53" s="133">
        <f>'Eurostat CPI data'!J53/'Eurostat CPI data'!$J$12*100</f>
        <v>116.58418829209415</v>
      </c>
      <c r="K53" s="133">
        <f>'Eurostat CPI data'!K53/'Eurostat CPI data'!$K$12*100</f>
        <v>105.55555555555556</v>
      </c>
    </row>
    <row r="54" spans="1:11">
      <c r="A54" s="132">
        <v>36342</v>
      </c>
      <c r="B54" s="133">
        <f>'Eurostat CPI data'!B54/'Eurostat CPI data'!$B$12*100</f>
        <v>109.31131412508786</v>
      </c>
      <c r="C54" s="133">
        <f>'Eurostat CPI data'!C54/'Eurostat CPI data'!$C$12*100</f>
        <v>108.93358278765201</v>
      </c>
      <c r="D54" s="133">
        <f>'Eurostat CPI data'!D54/'Eurostat CPI data'!$D$12*100</f>
        <v>109.90074441687345</v>
      </c>
      <c r="E54" s="133">
        <f>'Eurostat CPI data'!E54/'Eurostat CPI data'!$E$12*100</f>
        <v>108.87392177714759</v>
      </c>
      <c r="F54" s="133">
        <f>'Eurostat CPI data'!F54/'Eurostat CPI data'!$F$12*100</f>
        <v>104.13573700954402</v>
      </c>
      <c r="G54" s="133">
        <f>'Eurostat CPI data'!G54/'Eurostat CPI data'!$G$12*100</f>
        <v>115.66265060240963</v>
      </c>
      <c r="H54" s="133">
        <f>'Eurostat CPI data'!H54/'Eurostat CPI data'!$H$12*100</f>
        <v>105.19388118107436</v>
      </c>
      <c r="I54" s="133">
        <f>'Eurostat CPI data'!I54/'Eurostat CPI data'!$I$12*100</f>
        <v>122.94902912621359</v>
      </c>
      <c r="J54" s="133">
        <f>'Eurostat CPI data'!J54/'Eurostat CPI data'!$J$12*100</f>
        <v>117.71876885938444</v>
      </c>
      <c r="K54" s="133">
        <f>'Eurostat CPI data'!K54/'Eurostat CPI data'!$K$12*100</f>
        <v>104.91452991452992</v>
      </c>
    </row>
    <row r="55" spans="1:11">
      <c r="A55" s="132">
        <v>36373</v>
      </c>
      <c r="B55" s="133">
        <f>'Eurostat CPI data'!B55/'Eurostat CPI data'!$B$12*100</f>
        <v>109.52213633169362</v>
      </c>
      <c r="C55" s="133">
        <f>'Eurostat CPI data'!C55/'Eurostat CPI data'!$C$12*100</f>
        <v>109.03882132834426</v>
      </c>
      <c r="D55" s="133">
        <f>'Eurostat CPI data'!D55/'Eurostat CPI data'!$D$12*100</f>
        <v>110.11166253101739</v>
      </c>
      <c r="E55" s="133">
        <f>'Eurostat CPI data'!E55/'Eurostat CPI data'!$E$12*100</f>
        <v>109.16932529835756</v>
      </c>
      <c r="F55" s="133">
        <f>'Eurostat CPI data'!F55/'Eurostat CPI data'!$F$12*100</f>
        <v>104.02969247083776</v>
      </c>
      <c r="G55" s="133">
        <f>'Eurostat CPI data'!G55/'Eurostat CPI data'!$G$12*100</f>
        <v>115.79651941097724</v>
      </c>
      <c r="H55" s="133">
        <f>'Eurostat CPI data'!H55/'Eurostat CPI data'!$H$12*100</f>
        <v>105.38361200047433</v>
      </c>
      <c r="I55" s="133">
        <f>'Eurostat CPI data'!I55/'Eurostat CPI data'!$I$12*100</f>
        <v>123.15533980582525</v>
      </c>
      <c r="J55" s="133">
        <f>'Eurostat CPI data'!J55/'Eurostat CPI data'!$J$12*100</f>
        <v>118.22570911285457</v>
      </c>
      <c r="K55" s="133">
        <f>'Eurostat CPI data'!K55/'Eurostat CPI data'!$K$12*100</f>
        <v>105.23504273504274</v>
      </c>
    </row>
    <row r="56" spans="1:11">
      <c r="A56" s="132">
        <v>36404</v>
      </c>
      <c r="B56" s="133">
        <f>'Eurostat CPI data'!B56/'Eurostat CPI data'!$B$12*100</f>
        <v>109.41672522839072</v>
      </c>
      <c r="C56" s="133">
        <f>'Eurostat CPI data'!C56/'Eurostat CPI data'!$C$12*100</f>
        <v>109.03882132834426</v>
      </c>
      <c r="D56" s="133">
        <f>'Eurostat CPI data'!D56/'Eurostat CPI data'!$D$12*100</f>
        <v>110.60794044665015</v>
      </c>
      <c r="E56" s="133">
        <f>'Eurostat CPI data'!E56/'Eurostat CPI data'!$E$12*100</f>
        <v>109.07479617157037</v>
      </c>
      <c r="F56" s="133">
        <f>'Eurostat CPI data'!F56/'Eurostat CPI data'!$F$12*100</f>
        <v>103.81760339342524</v>
      </c>
      <c r="G56" s="133">
        <f>'Eurostat CPI data'!G56/'Eurostat CPI data'!$G$12*100</f>
        <v>115.93038821954484</v>
      </c>
      <c r="H56" s="133">
        <f>'Eurostat CPI data'!H56/'Eurostat CPI data'!$H$12*100</f>
        <v>105.88165540139927</v>
      </c>
      <c r="I56" s="133">
        <f>'Eurostat CPI data'!I56/'Eurostat CPI data'!$I$12*100</f>
        <v>123.45873786407766</v>
      </c>
      <c r="J56" s="133">
        <f>'Eurostat CPI data'!J56/'Eurostat CPI data'!$J$12*100</f>
        <v>118.84127942063971</v>
      </c>
      <c r="K56" s="133">
        <f>'Eurostat CPI data'!K56/'Eurostat CPI data'!$K$12*100</f>
        <v>104.5940170940171</v>
      </c>
    </row>
    <row r="57" spans="1:11">
      <c r="A57" s="132">
        <v>36434</v>
      </c>
      <c r="B57" s="133">
        <f>'Eurostat CPI data'!B57/'Eurostat CPI data'!$B$12*100</f>
        <v>109.39330053876787</v>
      </c>
      <c r="C57" s="133">
        <f>'Eurostat CPI data'!C57/'Eurostat CPI data'!$C$12*100</f>
        <v>109.1440598690365</v>
      </c>
      <c r="D57" s="133">
        <f>'Eurostat CPI data'!D57/'Eurostat CPI data'!$D$12*100</f>
        <v>110.11166253101739</v>
      </c>
      <c r="E57" s="133">
        <f>'Eurostat CPI data'!E57/'Eurostat CPI data'!$E$12*100</f>
        <v>109.16932529835756</v>
      </c>
      <c r="F57" s="133">
        <f>'Eurostat CPI data'!F57/'Eurostat CPI data'!$F$12*100</f>
        <v>103.71155885471899</v>
      </c>
      <c r="G57" s="133">
        <f>'Eurostat CPI data'!G57/'Eurostat CPI data'!$G$12*100</f>
        <v>116.19812583668005</v>
      </c>
      <c r="H57" s="133">
        <f>'Eurostat CPI data'!H57/'Eurostat CPI data'!$H$12*100</f>
        <v>105.28874659077434</v>
      </c>
      <c r="I57" s="133">
        <f>'Eurostat CPI data'!I57/'Eurostat CPI data'!$I$12*100</f>
        <v>123.45873786407766</v>
      </c>
      <c r="J57" s="133">
        <f>'Eurostat CPI data'!J57/'Eurostat CPI data'!$J$12*100</f>
        <v>120.28968014484008</v>
      </c>
      <c r="K57" s="133">
        <f>'Eurostat CPI data'!K57/'Eurostat CPI data'!$K$12*100</f>
        <v>104.27350427350429</v>
      </c>
    </row>
    <row r="58" spans="1:11">
      <c r="A58" s="132">
        <v>36465</v>
      </c>
      <c r="B58" s="133">
        <f>'Eurostat CPI data'!B58/'Eurostat CPI data'!$B$12*100</f>
        <v>109.46357460763645</v>
      </c>
      <c r="C58" s="133">
        <f>'Eurostat CPI data'!C58/'Eurostat CPI data'!$C$12*100</f>
        <v>109.2376052385407</v>
      </c>
      <c r="D58" s="133">
        <f>'Eurostat CPI data'!D58/'Eurostat CPI data'!$D$12*100</f>
        <v>110.40942928039703</v>
      </c>
      <c r="E58" s="133">
        <f>'Eurostat CPI data'!E58/'Eurostat CPI data'!$E$12*100</f>
        <v>109.37019969278035</v>
      </c>
      <c r="F58" s="133">
        <f>'Eurostat CPI data'!F58/'Eurostat CPI data'!$F$12*100</f>
        <v>103.71155885471899</v>
      </c>
      <c r="G58" s="133">
        <f>'Eurostat CPI data'!G58/'Eurostat CPI data'!$G$12*100</f>
        <v>116.19812583668005</v>
      </c>
      <c r="H58" s="133">
        <f>'Eurostat CPI data'!H58/'Eurostat CPI data'!$H$12*100</f>
        <v>105.49033558638681</v>
      </c>
      <c r="I58" s="133">
        <f>'Eurostat CPI data'!I58/'Eurostat CPI data'!$I$12*100</f>
        <v>123.7621359223301</v>
      </c>
      <c r="J58" s="133">
        <f>'Eurostat CPI data'!J58/'Eurostat CPI data'!$J$12*100</f>
        <v>121.01388050694027</v>
      </c>
      <c r="K58" s="133">
        <f>'Eurostat CPI data'!K58/'Eurostat CPI data'!$K$12*100</f>
        <v>104.16666666666667</v>
      </c>
    </row>
    <row r="59" spans="1:11">
      <c r="A59" s="132">
        <v>36495</v>
      </c>
      <c r="B59" s="133">
        <f>'Eurostat CPI data'!B59/'Eurostat CPI data'!$B$12*100</f>
        <v>109.2996017802764</v>
      </c>
      <c r="C59" s="133">
        <f>'Eurostat CPI data'!C59/'Eurostat CPI data'!$C$12*100</f>
        <v>109.1440598690365</v>
      </c>
      <c r="D59" s="133">
        <f>'Eurostat CPI data'!D59/'Eurostat CPI data'!$D$12*100</f>
        <v>109.70223325062037</v>
      </c>
      <c r="E59" s="133">
        <f>'Eurostat CPI data'!E59/'Eurostat CPI data'!$E$12*100</f>
        <v>109.37019969278035</v>
      </c>
      <c r="F59" s="133">
        <f>'Eurostat CPI data'!F59/'Eurostat CPI data'!$F$12*100</f>
        <v>103.49946977730646</v>
      </c>
      <c r="G59" s="133">
        <f>'Eurostat CPI data'!G59/'Eurostat CPI data'!$G$12*100</f>
        <v>116.33199464524766</v>
      </c>
      <c r="H59" s="133">
        <f>'Eurostat CPI data'!H59/'Eurostat CPI data'!$H$12*100</f>
        <v>105.58520099608681</v>
      </c>
      <c r="I59" s="133">
        <f>'Eurostat CPI data'!I59/'Eurostat CPI data'!$I$12*100</f>
        <v>123.15533980582525</v>
      </c>
      <c r="J59" s="133">
        <f>'Eurostat CPI data'!J59/'Eurostat CPI data'!$J$12*100</f>
        <v>121.31563065781535</v>
      </c>
      <c r="K59" s="133">
        <f>'Eurostat CPI data'!K59/'Eurostat CPI data'!$K$12*100</f>
        <v>103.73931623931625</v>
      </c>
    </row>
    <row r="60" spans="1:11">
      <c r="A60" s="132">
        <v>36526</v>
      </c>
      <c r="B60" s="133">
        <f>'Eurostat CPI data'!B60/'Eurostat CPI data'!$B$12*100</f>
        <v>110.01405481377373</v>
      </c>
      <c r="C60" s="133">
        <f>'Eurostat CPI data'!C60/'Eurostat CPI data'!$C$12*100</f>
        <v>109.44808231992515</v>
      </c>
      <c r="D60" s="133">
        <f>'Eurostat CPI data'!D60/'Eurostat CPI data'!$D$12*100</f>
        <v>110.60794044665015</v>
      </c>
      <c r="E60" s="133">
        <f>'Eurostat CPI data'!E60/'Eurostat CPI data'!$E$12*100</f>
        <v>109.6774193548387</v>
      </c>
      <c r="F60" s="133">
        <f>'Eurostat CPI data'!F60/'Eurostat CPI data'!$F$12*100</f>
        <v>103.49946977730646</v>
      </c>
      <c r="G60" s="133">
        <f>'Eurostat CPI data'!G60/'Eurostat CPI data'!$G$12*100</f>
        <v>116.46586345381526</v>
      </c>
      <c r="H60" s="133">
        <f>'Eurostat CPI data'!H60/'Eurostat CPI data'!$H$12*100</f>
        <v>105.88165540139927</v>
      </c>
      <c r="I60" s="133">
        <f>'Eurostat CPI data'!I60/'Eurostat CPI data'!$I$12*100</f>
        <v>123.15533980582525</v>
      </c>
      <c r="J60" s="133">
        <f>'Eurostat CPI data'!J60/'Eurostat CPI data'!$J$12*100</f>
        <v>121.93120096560048</v>
      </c>
      <c r="K60" s="133">
        <f>'Eurostat CPI data'!K60/'Eurostat CPI data'!$K$12*100</f>
        <v>105.55555555555556</v>
      </c>
    </row>
    <row r="61" spans="1:11">
      <c r="A61" s="132">
        <v>36557</v>
      </c>
      <c r="B61" s="133">
        <f>'Eurostat CPI data'!B61/'Eurostat CPI data'!$B$12*100</f>
        <v>109.85008198641368</v>
      </c>
      <c r="C61" s="133">
        <f>'Eurostat CPI data'!C61/'Eurostat CPI data'!$C$12*100</f>
        <v>109.54162768942939</v>
      </c>
      <c r="D61" s="133">
        <f>'Eurostat CPI data'!D61/'Eurostat CPI data'!$D$12*100</f>
        <v>110.71960297766749</v>
      </c>
      <c r="E61" s="133">
        <f>'Eurostat CPI data'!E61/'Eurostat CPI data'!$E$12*100</f>
        <v>110.07916814368429</v>
      </c>
      <c r="F61" s="133">
        <f>'Eurostat CPI data'!F61/'Eurostat CPI data'!$F$12*100</f>
        <v>103.39342523860023</v>
      </c>
      <c r="G61" s="133">
        <f>'Eurostat CPI data'!G61/'Eurostat CPI data'!$G$12*100</f>
        <v>116.46586345381526</v>
      </c>
      <c r="H61" s="133">
        <f>'Eurostat CPI data'!H61/'Eurostat CPI data'!$H$12*100</f>
        <v>105.88165540139927</v>
      </c>
      <c r="I61" s="133">
        <f>'Eurostat CPI data'!I61/'Eurostat CPI data'!$I$12*100</f>
        <v>122.4393203883495</v>
      </c>
      <c r="J61" s="133">
        <f>'Eurostat CPI data'!J61/'Eurostat CPI data'!$J$12*100</f>
        <v>122.65540132770067</v>
      </c>
      <c r="K61" s="133">
        <f>'Eurostat CPI data'!K61/'Eurostat CPI data'!$K$12*100</f>
        <v>104.48717948717949</v>
      </c>
    </row>
    <row r="62" spans="1:11">
      <c r="A62" s="132">
        <v>36586</v>
      </c>
      <c r="B62" s="133">
        <f>'Eurostat CPI data'!B62/'Eurostat CPI data'!$B$12*100</f>
        <v>110.0726165378309</v>
      </c>
      <c r="C62" s="133">
        <f>'Eurostat CPI data'!C62/'Eurostat CPI data'!$C$12*100</f>
        <v>109.6468662301216</v>
      </c>
      <c r="D62" s="133">
        <f>'Eurostat CPI data'!D62/'Eurostat CPI data'!$D$12*100</f>
        <v>110.81885856079406</v>
      </c>
      <c r="E62" s="133">
        <f>'Eurostat CPI data'!E62/'Eurostat CPI data'!$E$12*100</f>
        <v>110.38638780574266</v>
      </c>
      <c r="F62" s="133">
        <f>'Eurostat CPI data'!F62/'Eurostat CPI data'!$F$12*100</f>
        <v>103.28738069989396</v>
      </c>
      <c r="G62" s="133">
        <f>'Eurostat CPI data'!G62/'Eurostat CPI data'!$G$12*100</f>
        <v>116.46586345381526</v>
      </c>
      <c r="H62" s="133">
        <f>'Eurostat CPI data'!H62/'Eurostat CPI data'!$H$12*100</f>
        <v>105.98837898731175</v>
      </c>
      <c r="I62" s="133">
        <f>'Eurostat CPI data'!I62/'Eurostat CPI data'!$I$12*100</f>
        <v>123.252427184466</v>
      </c>
      <c r="J62" s="133">
        <f>'Eurostat CPI data'!J62/'Eurostat CPI data'!$J$12*100</f>
        <v>122.96922148461074</v>
      </c>
      <c r="K62" s="133">
        <f>'Eurostat CPI data'!K62/'Eurostat CPI data'!$K$12*100</f>
        <v>105.02136752136752</v>
      </c>
    </row>
    <row r="63" spans="1:11">
      <c r="A63" s="132">
        <v>36617</v>
      </c>
      <c r="B63" s="133">
        <f>'Eurostat CPI data'!B63/'Eurostat CPI data'!$B$12*100</f>
        <v>109.72124619348796</v>
      </c>
      <c r="C63" s="133">
        <f>'Eurostat CPI data'!C63/'Eurostat CPI data'!$C$12*100</f>
        <v>109.44808231992515</v>
      </c>
      <c r="D63" s="133">
        <f>'Eurostat CPI data'!D63/'Eurostat CPI data'!$D$12*100</f>
        <v>111.1166253101737</v>
      </c>
      <c r="E63" s="133">
        <f>'Eurostat CPI data'!E63/'Eurostat CPI data'!$E$12*100</f>
        <v>110.18551341131987</v>
      </c>
      <c r="F63" s="133">
        <f>'Eurostat CPI data'!F63/'Eurostat CPI data'!$F$12*100</f>
        <v>103.1813361611877</v>
      </c>
      <c r="G63" s="133">
        <f>'Eurostat CPI data'!G63/'Eurostat CPI data'!$G$12*100</f>
        <v>116.59973226238284</v>
      </c>
      <c r="H63" s="133">
        <f>'Eurostat CPI data'!H63/'Eurostat CPI data'!$H$12*100</f>
        <v>106.08324439701174</v>
      </c>
      <c r="I63" s="133">
        <f>'Eurostat CPI data'!I63/'Eurostat CPI data'!$I$12*100</f>
        <v>123.04611650485435</v>
      </c>
      <c r="J63" s="133">
        <f>'Eurostat CPI data'!J63/'Eurostat CPI data'!$J$12*100</f>
        <v>122.86059143029573</v>
      </c>
      <c r="K63" s="133">
        <f>'Eurostat CPI data'!K63/'Eurostat CPI data'!$K$12*100</f>
        <v>103.95299145299145</v>
      </c>
    </row>
    <row r="64" spans="1:11">
      <c r="A64" s="132">
        <v>36647</v>
      </c>
      <c r="B64" s="133">
        <f>'Eurostat CPI data'!B64/'Eurostat CPI data'!$B$12*100</f>
        <v>109.80323260716796</v>
      </c>
      <c r="C64" s="133">
        <f>'Eurostat CPI data'!C64/'Eurostat CPI data'!$C$12*100</f>
        <v>109.54162768942939</v>
      </c>
      <c r="D64" s="133">
        <f>'Eurostat CPI data'!D64/'Eurostat CPI data'!$D$12*100</f>
        <v>111.1166253101737</v>
      </c>
      <c r="E64" s="133">
        <f>'Eurostat CPI data'!E64/'Eurostat CPI data'!$E$12*100</f>
        <v>110.38638780574266</v>
      </c>
      <c r="F64" s="133">
        <f>'Eurostat CPI data'!F64/'Eurostat CPI data'!$F$12*100</f>
        <v>103.28738069989396</v>
      </c>
      <c r="G64" s="133">
        <f>'Eurostat CPI data'!G64/'Eurostat CPI data'!$G$12*100</f>
        <v>116.73360107095047</v>
      </c>
      <c r="H64" s="133">
        <f>'Eurostat CPI data'!H64/'Eurostat CPI data'!$H$12*100</f>
        <v>106.08324439701174</v>
      </c>
      <c r="I64" s="133">
        <f>'Eurostat CPI data'!I64/'Eurostat CPI data'!$I$12*100</f>
        <v>122.94902912621359</v>
      </c>
      <c r="J64" s="133">
        <f>'Eurostat CPI data'!J64/'Eurostat CPI data'!$J$12*100</f>
        <v>123.37960168980085</v>
      </c>
      <c r="K64" s="133">
        <f>'Eurostat CPI data'!K64/'Eurostat CPI data'!$K$12*100</f>
        <v>103.84615384615385</v>
      </c>
    </row>
    <row r="65" spans="1:11">
      <c r="A65" s="132">
        <v>36678</v>
      </c>
      <c r="B65" s="133">
        <f>'Eurostat CPI data'!B65/'Eurostat CPI data'!$B$12*100</f>
        <v>109.82665729679081</v>
      </c>
      <c r="C65" s="133">
        <f>'Eurostat CPI data'!C65/'Eurostat CPI data'!$C$12*100</f>
        <v>109.6468662301216</v>
      </c>
      <c r="D65" s="133">
        <f>'Eurostat CPI data'!D65/'Eurostat CPI data'!$D$12*100</f>
        <v>111.21588089330025</v>
      </c>
      <c r="E65" s="133">
        <f>'Eurostat CPI data'!E65/'Eurostat CPI data'!$E$12*100</f>
        <v>110.28004253810705</v>
      </c>
      <c r="F65" s="133">
        <f>'Eurostat CPI data'!F65/'Eurostat CPI data'!$F$12*100</f>
        <v>103.28738069989396</v>
      </c>
      <c r="G65" s="133">
        <f>'Eurostat CPI data'!G65/'Eurostat CPI data'!$G$12*100</f>
        <v>117.13520749665327</v>
      </c>
      <c r="H65" s="133">
        <f>'Eurostat CPI data'!H65/'Eurostat CPI data'!$H$12*100</f>
        <v>106.87774220324913</v>
      </c>
      <c r="I65" s="133">
        <f>'Eurostat CPI data'!I65/'Eurostat CPI data'!$I$12*100</f>
        <v>122.74271844660194</v>
      </c>
      <c r="J65" s="133">
        <f>'Eurostat CPI data'!J65/'Eurostat CPI data'!$J$12*100</f>
        <v>123.1744115872058</v>
      </c>
      <c r="K65" s="133">
        <f>'Eurostat CPI data'!K65/'Eurostat CPI data'!$K$12*100</f>
        <v>103.52564102564104</v>
      </c>
    </row>
    <row r="66" spans="1:11">
      <c r="A66" s="132">
        <v>36708</v>
      </c>
      <c r="B66" s="133">
        <f>'Eurostat CPI data'!B66/'Eurostat CPI data'!$B$12*100</f>
        <v>109.69782150386507</v>
      </c>
      <c r="C66" s="133">
        <f>'Eurostat CPI data'!C66/'Eurostat CPI data'!$C$12*100</f>
        <v>109.6468662301216</v>
      </c>
      <c r="D66" s="133">
        <f>'Eurostat CPI data'!D66/'Eurostat CPI data'!$D$12*100</f>
        <v>110.9181141439206</v>
      </c>
      <c r="E66" s="133">
        <f>'Eurostat CPI data'!E66/'Eurostat CPI data'!$E$12*100</f>
        <v>110.48091693252984</v>
      </c>
      <c r="F66" s="133">
        <f>'Eurostat CPI data'!F66/'Eurostat CPI data'!$F$12*100</f>
        <v>103.28738069989396</v>
      </c>
      <c r="G66" s="133">
        <f>'Eurostat CPI data'!G66/'Eurostat CPI data'!$G$12*100</f>
        <v>117.13520749665327</v>
      </c>
      <c r="H66" s="133">
        <f>'Eurostat CPI data'!H66/'Eurostat CPI data'!$H$12*100</f>
        <v>106.58128779793668</v>
      </c>
      <c r="I66" s="133">
        <f>'Eurostat CPI data'!I66/'Eurostat CPI data'!$I$12*100</f>
        <v>122.34223300970872</v>
      </c>
      <c r="J66" s="133">
        <f>'Eurostat CPI data'!J66/'Eurostat CPI data'!$J$12*100</f>
        <v>122.96922148461074</v>
      </c>
      <c r="K66" s="133">
        <f>'Eurostat CPI data'!K66/'Eurostat CPI data'!$K$12*100</f>
        <v>102.991452991453</v>
      </c>
    </row>
    <row r="67" spans="1:11">
      <c r="A67" s="132">
        <v>36739</v>
      </c>
      <c r="B67" s="133">
        <f>'Eurostat CPI data'!B67/'Eurostat CPI data'!$B$12*100</f>
        <v>109.70953384867653</v>
      </c>
      <c r="C67" s="133">
        <f>'Eurostat CPI data'!C67/'Eurostat CPI data'!$C$12*100</f>
        <v>109.75210477081386</v>
      </c>
      <c r="D67" s="133">
        <f>'Eurostat CPI data'!D67/'Eurostat CPI data'!$D$12*100</f>
        <v>111.52605459057072</v>
      </c>
      <c r="E67" s="133">
        <f>'Eurostat CPI data'!E67/'Eurostat CPI data'!$E$12*100</f>
        <v>110.68179132695262</v>
      </c>
      <c r="F67" s="133">
        <f>'Eurostat CPI data'!F67/'Eurostat CPI data'!$F$12*100</f>
        <v>103.28738069989396</v>
      </c>
      <c r="G67" s="133">
        <f>'Eurostat CPI data'!G67/'Eurostat CPI data'!$G$12*100</f>
        <v>117.26907630522088</v>
      </c>
      <c r="H67" s="133">
        <f>'Eurostat CPI data'!H67/'Eurostat CPI data'!$H$12*100</f>
        <v>106.68801138384916</v>
      </c>
      <c r="I67" s="133">
        <f>'Eurostat CPI data'!I67/'Eurostat CPI data'!$I$12*100</f>
        <v>122.13592233009707</v>
      </c>
      <c r="J67" s="133">
        <f>'Eurostat CPI data'!J67/'Eurostat CPI data'!$J$12*100</f>
        <v>122.96922148461074</v>
      </c>
      <c r="K67" s="133">
        <f>'Eurostat CPI data'!K67/'Eurostat CPI data'!$K$12*100</f>
        <v>102.56410256410258</v>
      </c>
    </row>
    <row r="68" spans="1:11">
      <c r="A68" s="132">
        <v>36770</v>
      </c>
      <c r="B68" s="133">
        <f>'Eurostat CPI data'!B68/'Eurostat CPI data'!$B$12*100</f>
        <v>110.20145233075662</v>
      </c>
      <c r="C68" s="133">
        <f>'Eurostat CPI data'!C68/'Eurostat CPI data'!$C$12*100</f>
        <v>109.8573433115061</v>
      </c>
      <c r="D68" s="133">
        <f>'Eurostat CPI data'!D68/'Eurostat CPI data'!$D$12*100</f>
        <v>111.72456575682384</v>
      </c>
      <c r="E68" s="133">
        <f>'Eurostat CPI data'!E68/'Eurostat CPI data'!$E$12*100</f>
        <v>110.78813659458821</v>
      </c>
      <c r="F68" s="133">
        <f>'Eurostat CPI data'!F68/'Eurostat CPI data'!$F$12*100</f>
        <v>103.28738069989396</v>
      </c>
      <c r="G68" s="133">
        <f>'Eurostat CPI data'!G68/'Eurostat CPI data'!$G$12*100</f>
        <v>117.40294511378848</v>
      </c>
      <c r="H68" s="133">
        <f>'Eurostat CPI data'!H68/'Eurostat CPI data'!$H$12*100</f>
        <v>106.98446578916163</v>
      </c>
      <c r="I68" s="133">
        <f>'Eurostat CPI data'!I68/'Eurostat CPI data'!$I$12*100</f>
        <v>122.03883495145631</v>
      </c>
      <c r="J68" s="133">
        <f>'Eurostat CPI data'!J68/'Eurostat CPI data'!$J$12*100</f>
        <v>123.1744115872058</v>
      </c>
      <c r="K68" s="133">
        <f>'Eurostat CPI data'!K68/'Eurostat CPI data'!$K$12*100</f>
        <v>104.27350427350429</v>
      </c>
    </row>
    <row r="69" spans="1:11">
      <c r="A69" s="132">
        <v>36800</v>
      </c>
      <c r="B69" s="133">
        <f>'Eurostat CPI data'!B69/'Eurostat CPI data'!$B$12*100</f>
        <v>109.88521902084798</v>
      </c>
      <c r="C69" s="133">
        <f>'Eurostat CPI data'!C69/'Eurostat CPI data'!$C$12*100</f>
        <v>109.8573433115061</v>
      </c>
      <c r="D69" s="133">
        <f>'Eurostat CPI data'!D69/'Eurostat CPI data'!$D$12*100</f>
        <v>111.31513647642682</v>
      </c>
      <c r="E69" s="133">
        <f>'Eurostat CPI data'!E69/'Eurostat CPI data'!$E$12*100</f>
        <v>110.88266572137542</v>
      </c>
      <c r="F69" s="133">
        <f>'Eurostat CPI data'!F69/'Eurostat CPI data'!$F$12*100</f>
        <v>103.1813361611877</v>
      </c>
      <c r="G69" s="133">
        <f>'Eurostat CPI data'!G69/'Eurostat CPI data'!$G$12*100</f>
        <v>117.67068273092369</v>
      </c>
      <c r="H69" s="133">
        <f>'Eurostat CPI data'!H69/'Eurostat CPI data'!$H$12*100</f>
        <v>107.1860547847741</v>
      </c>
      <c r="I69" s="133">
        <f>'Eurostat CPI data'!I69/'Eurostat CPI data'!$I$12*100</f>
        <v>122.54854368932038</v>
      </c>
      <c r="J69" s="133">
        <f>'Eurostat CPI data'!J69/'Eurostat CPI data'!$J$12*100</f>
        <v>122.76403138201569</v>
      </c>
      <c r="K69" s="133">
        <f>'Eurostat CPI data'!K69/'Eurostat CPI data'!$K$12*100</f>
        <v>102.77777777777779</v>
      </c>
    </row>
    <row r="70" spans="1:11">
      <c r="A70" s="132">
        <v>36831</v>
      </c>
      <c r="B70" s="133">
        <f>'Eurostat CPI data'!B70/'Eurostat CPI data'!$B$12*100</f>
        <v>110.23658936519092</v>
      </c>
      <c r="C70" s="133">
        <f>'Eurostat CPI data'!C70/'Eurostat CPI data'!$C$12*100</f>
        <v>109.95088868101031</v>
      </c>
      <c r="D70" s="133">
        <f>'Eurostat CPI data'!D70/'Eurostat CPI data'!$D$12*100</f>
        <v>111.62531017369727</v>
      </c>
      <c r="E70" s="133">
        <f>'Eurostat CPI data'!E70/'Eurostat CPI data'!$E$12*100</f>
        <v>110.98901098901099</v>
      </c>
      <c r="F70" s="133">
        <f>'Eurostat CPI data'!F70/'Eurostat CPI data'!$F$12*100</f>
        <v>103.07529162248146</v>
      </c>
      <c r="G70" s="133">
        <f>'Eurostat CPI data'!G70/'Eurostat CPI data'!$G$12*100</f>
        <v>117.67068273092369</v>
      </c>
      <c r="H70" s="133">
        <f>'Eurostat CPI data'!H70/'Eurostat CPI data'!$H$12*100</f>
        <v>107.68409818569904</v>
      </c>
      <c r="I70" s="133">
        <f>'Eurostat CPI data'!I70/'Eurostat CPI data'!$I$12*100</f>
        <v>122.85194174757281</v>
      </c>
      <c r="J70" s="133">
        <f>'Eurostat CPI data'!J70/'Eurostat CPI data'!$J$12*100</f>
        <v>122.55884127942065</v>
      </c>
      <c r="K70" s="133">
        <f>'Eurostat CPI data'!K70/'Eurostat CPI data'!$K$12*100</f>
        <v>103.84615384615385</v>
      </c>
    </row>
    <row r="71" spans="1:11">
      <c r="A71" s="132">
        <v>36861</v>
      </c>
      <c r="B71" s="133">
        <f>'Eurostat CPI data'!B71/'Eurostat CPI data'!$B$12*100</f>
        <v>109.81494495197938</v>
      </c>
      <c r="C71" s="133">
        <f>'Eurostat CPI data'!C71/'Eurostat CPI data'!$C$12*100</f>
        <v>109.8573433115061</v>
      </c>
      <c r="D71" s="133">
        <f>'Eurostat CPI data'!D71/'Eurostat CPI data'!$D$12*100</f>
        <v>111.1166253101737</v>
      </c>
      <c r="E71" s="133">
        <f>'Eurostat CPI data'!E71/'Eurostat CPI data'!$E$12*100</f>
        <v>110.88266572137542</v>
      </c>
      <c r="F71" s="133">
        <f>'Eurostat CPI data'!F71/'Eurostat CPI data'!$F$12*100</f>
        <v>103.28738069989396</v>
      </c>
      <c r="G71" s="133">
        <f>'Eurostat CPI data'!G71/'Eurostat CPI data'!$G$12*100</f>
        <v>117.93842034805888</v>
      </c>
      <c r="H71" s="133">
        <f>'Eurostat CPI data'!H71/'Eurostat CPI data'!$H$12*100</f>
        <v>107.88568718131152</v>
      </c>
      <c r="I71" s="133">
        <f>'Eurostat CPI data'!I71/'Eurostat CPI data'!$I$12*100</f>
        <v>122.64563106796116</v>
      </c>
      <c r="J71" s="133">
        <f>'Eurostat CPI data'!J71/'Eurostat CPI data'!$J$12*100</f>
        <v>121.72601086300543</v>
      </c>
      <c r="K71" s="133">
        <f>'Eurostat CPI data'!K71/'Eurostat CPI data'!$K$12*100</f>
        <v>102.24358974358975</v>
      </c>
    </row>
    <row r="72" spans="1:11">
      <c r="A72" s="132">
        <v>36892</v>
      </c>
      <c r="B72" s="133">
        <f>'Eurostat CPI data'!B72/'Eurostat CPI data'!$B$12*100</f>
        <v>110.41227453736238</v>
      </c>
      <c r="C72" s="133">
        <f>'Eurostat CPI data'!C72/'Eurostat CPI data'!$C$12*100</f>
        <v>110.16136576239477</v>
      </c>
      <c r="D72" s="133">
        <f>'Eurostat CPI data'!D72/'Eurostat CPI data'!$D$12*100</f>
        <v>111.82382133995037</v>
      </c>
      <c r="E72" s="133">
        <f>'Eurostat CPI data'!E72/'Eurostat CPI data'!$E$12*100</f>
        <v>111.28441451022097</v>
      </c>
      <c r="F72" s="133">
        <f>'Eurostat CPI data'!F72/'Eurostat CPI data'!$F$12*100</f>
        <v>103.1813361611877</v>
      </c>
      <c r="G72" s="133">
        <f>'Eurostat CPI data'!G72/'Eurostat CPI data'!$G$12*100</f>
        <v>117.93842034805888</v>
      </c>
      <c r="H72" s="133">
        <f>'Eurostat CPI data'!H72/'Eurostat CPI data'!$H$12*100</f>
        <v>110.07944978062373</v>
      </c>
      <c r="I72" s="133">
        <f>'Eurostat CPI data'!I72/'Eurostat CPI data'!$I$12*100</f>
        <v>123.252427184466</v>
      </c>
      <c r="J72" s="133">
        <f>'Eurostat CPI data'!J72/'Eurostat CPI data'!$J$12*100</f>
        <v>121.21907060953532</v>
      </c>
      <c r="K72" s="133">
        <f>'Eurostat CPI data'!K72/'Eurostat CPI data'!$K$12*100</f>
        <v>104.16666666666667</v>
      </c>
    </row>
    <row r="73" spans="1:11">
      <c r="A73" s="132">
        <v>36923</v>
      </c>
      <c r="B73" s="133">
        <f>'Eurostat CPI data'!B73/'Eurostat CPI data'!$B$12*100</f>
        <v>110.7987819161396</v>
      </c>
      <c r="C73" s="133">
        <f>'Eurostat CPI data'!C73/'Eurostat CPI data'!$C$12*100</f>
        <v>110.36014967259121</v>
      </c>
      <c r="D73" s="133">
        <f>'Eurostat CPI data'!D73/'Eurostat CPI data'!$D$12*100</f>
        <v>111.92307692307692</v>
      </c>
      <c r="E73" s="133">
        <f>'Eurostat CPI data'!E73/'Eurostat CPI data'!$E$12*100</f>
        <v>111.49710504549215</v>
      </c>
      <c r="F73" s="133">
        <f>'Eurostat CPI data'!F73/'Eurostat CPI data'!$F$12*100</f>
        <v>103.60551431601273</v>
      </c>
      <c r="G73" s="133">
        <f>'Eurostat CPI data'!G73/'Eurostat CPI data'!$G$12*100</f>
        <v>118.20615796519409</v>
      </c>
      <c r="H73" s="133">
        <f>'Eurostat CPI data'!H73/'Eurostat CPI data'!$H$12*100</f>
        <v>110.57749318154868</v>
      </c>
      <c r="I73" s="133">
        <f>'Eurostat CPI data'!I73/'Eurostat CPI data'!$I$12*100</f>
        <v>123.3616504854369</v>
      </c>
      <c r="J73" s="133">
        <f>'Eurostat CPI data'!J73/'Eurostat CPI data'!$J$12*100</f>
        <v>121.11044055522029</v>
      </c>
      <c r="K73" s="133">
        <f>'Eurostat CPI data'!K73/'Eurostat CPI data'!$K$12*100</f>
        <v>104.70085470085471</v>
      </c>
    </row>
    <row r="74" spans="1:11">
      <c r="A74" s="132">
        <v>36951</v>
      </c>
      <c r="B74" s="133">
        <f>'Eurostat CPI data'!B74/'Eurostat CPI data'!$B$12*100</f>
        <v>111.09159053642539</v>
      </c>
      <c r="C74" s="133">
        <f>'Eurostat CPI data'!C74/'Eurostat CPI data'!$C$12*100</f>
        <v>110.6641721234799</v>
      </c>
      <c r="D74" s="133">
        <f>'Eurostat CPI data'!D74/'Eurostat CPI data'!$D$12*100</f>
        <v>111.92307692307692</v>
      </c>
      <c r="E74" s="133">
        <f>'Eurostat CPI data'!E74/'Eurostat CPI data'!$E$12*100</f>
        <v>111.79250856670212</v>
      </c>
      <c r="F74" s="133">
        <f>'Eurostat CPI data'!F74/'Eurostat CPI data'!$F$12*100</f>
        <v>103.92364793213149</v>
      </c>
      <c r="G74" s="133">
        <f>'Eurostat CPI data'!G74/'Eurostat CPI data'!$G$12*100</f>
        <v>118.74163319946452</v>
      </c>
      <c r="H74" s="133">
        <f>'Eurostat CPI data'!H74/'Eurostat CPI data'!$H$12*100</f>
        <v>111.17040199217361</v>
      </c>
      <c r="I74" s="133">
        <f>'Eurostat CPI data'!I74/'Eurostat CPI data'!$I$12*100</f>
        <v>122.4393203883495</v>
      </c>
      <c r="J74" s="133">
        <f>'Eurostat CPI data'!J74/'Eurostat CPI data'!$J$12*100</f>
        <v>120.80869040434521</v>
      </c>
      <c r="K74" s="133">
        <f>'Eurostat CPI data'!K74/'Eurostat CPI data'!$K$12*100</f>
        <v>104.80769230769231</v>
      </c>
    </row>
    <row r="75" spans="1:11">
      <c r="A75" s="132">
        <v>36982</v>
      </c>
      <c r="B75" s="133">
        <f>'Eurostat CPI data'!B75/'Eurostat CPI data'!$B$12*100</f>
        <v>111.26727570859687</v>
      </c>
      <c r="C75" s="133">
        <f>'Eurostat CPI data'!C75/'Eurostat CPI data'!$C$12*100</f>
        <v>110.76941066417214</v>
      </c>
      <c r="D75" s="133">
        <f>'Eurostat CPI data'!D75/'Eurostat CPI data'!$D$12*100</f>
        <v>111.92307692307692</v>
      </c>
      <c r="E75" s="133">
        <f>'Eurostat CPI data'!E75/'Eurostat CPI data'!$E$12*100</f>
        <v>111.89885383433771</v>
      </c>
      <c r="F75" s="133">
        <f>'Eurostat CPI data'!F75/'Eurostat CPI data'!$F$12*100</f>
        <v>103.81760339342524</v>
      </c>
      <c r="G75" s="133">
        <f>'Eurostat CPI data'!G75/'Eurostat CPI data'!$G$12*100</f>
        <v>119.27710843373494</v>
      </c>
      <c r="H75" s="133">
        <f>'Eurostat CPI data'!H75/'Eurostat CPI data'!$H$12*100</f>
        <v>111.37199098778608</v>
      </c>
      <c r="I75" s="133">
        <f>'Eurostat CPI data'!I75/'Eurostat CPI data'!$I$12*100</f>
        <v>122.85194174757281</v>
      </c>
      <c r="J75" s="133">
        <f>'Eurostat CPI data'!J75/'Eurostat CPI data'!$J$12*100</f>
        <v>120.49487024743513</v>
      </c>
      <c r="K75" s="133">
        <f>'Eurostat CPI data'!K75/'Eurostat CPI data'!$K$12*100</f>
        <v>105.02136752136752</v>
      </c>
    </row>
    <row r="76" spans="1:11">
      <c r="A76" s="132">
        <v>37012</v>
      </c>
      <c r="B76" s="133">
        <f>'Eurostat CPI data'!B76/'Eurostat CPI data'!$B$12*100</f>
        <v>111.32583743265403</v>
      </c>
      <c r="C76" s="133">
        <f>'Eurostat CPI data'!C76/'Eurostat CPI data'!$C$12*100</f>
        <v>110.86295603367633</v>
      </c>
      <c r="D76" s="133">
        <f>'Eurostat CPI data'!D76/'Eurostat CPI data'!$D$12*100</f>
        <v>111.92307692307692</v>
      </c>
      <c r="E76" s="133">
        <f>'Eurostat CPI data'!E76/'Eurostat CPI data'!$E$12*100</f>
        <v>111.89885383433771</v>
      </c>
      <c r="F76" s="133">
        <f>'Eurostat CPI data'!F76/'Eurostat CPI data'!$F$12*100</f>
        <v>104.13573700954402</v>
      </c>
      <c r="G76" s="133">
        <f>'Eurostat CPI data'!G76/'Eurostat CPI data'!$G$12*100</f>
        <v>119.54484605087015</v>
      </c>
      <c r="H76" s="133">
        <f>'Eurostat CPI data'!H76/'Eurostat CPI data'!$H$12*100</f>
        <v>111.66844539309855</v>
      </c>
      <c r="I76" s="133">
        <f>'Eurostat CPI data'!I76/'Eurostat CPI data'!$I$12*100</f>
        <v>123.15533980582525</v>
      </c>
      <c r="J76" s="133">
        <f>'Eurostat CPI data'!J76/'Eurostat CPI data'!$J$12*100</f>
        <v>119.77066988533495</v>
      </c>
      <c r="K76" s="133">
        <f>'Eurostat CPI data'!K76/'Eurostat CPI data'!$K$12*100</f>
        <v>104.48717948717949</v>
      </c>
    </row>
    <row r="77" spans="1:11">
      <c r="A77" s="132">
        <v>37043</v>
      </c>
      <c r="B77" s="133">
        <f>'Eurostat CPI data'!B77/'Eurostat CPI data'!$B$12*100</f>
        <v>111.58350901850551</v>
      </c>
      <c r="C77" s="133">
        <f>'Eurostat CPI data'!C77/'Eurostat CPI data'!$C$12*100</f>
        <v>110.96819457436857</v>
      </c>
      <c r="D77" s="133">
        <f>'Eurostat CPI data'!D77/'Eurostat CPI data'!$D$12*100</f>
        <v>111.82382133995037</v>
      </c>
      <c r="E77" s="133">
        <f>'Eurostat CPI data'!E77/'Eurostat CPI data'!$E$12*100</f>
        <v>111.79250856670212</v>
      </c>
      <c r="F77" s="133">
        <f>'Eurostat CPI data'!F77/'Eurostat CPI data'!$F$12*100</f>
        <v>104.24178154825026</v>
      </c>
      <c r="G77" s="133">
        <f>'Eurostat CPI data'!G77/'Eurostat CPI data'!$G$12*100</f>
        <v>120.08032128514057</v>
      </c>
      <c r="H77" s="133">
        <f>'Eurostat CPI data'!H77/'Eurostat CPI data'!$H$12*100</f>
        <v>111.87003438871102</v>
      </c>
      <c r="I77" s="133">
        <f>'Eurostat CPI data'!I77/'Eurostat CPI data'!$I$12*100</f>
        <v>123.15533980582525</v>
      </c>
      <c r="J77" s="133">
        <f>'Eurostat CPI data'!J77/'Eurostat CPI data'!$J$12*100</f>
        <v>119.87929993964997</v>
      </c>
      <c r="K77" s="133">
        <f>'Eurostat CPI data'!K77/'Eurostat CPI data'!$K$12*100</f>
        <v>105.34188034188034</v>
      </c>
    </row>
    <row r="78" spans="1:11">
      <c r="A78" s="132">
        <v>37073</v>
      </c>
      <c r="B78" s="133">
        <f>'Eurostat CPI data'!B78/'Eurostat CPI data'!$B$12*100</f>
        <v>111.61864605293981</v>
      </c>
      <c r="C78" s="133">
        <f>'Eurostat CPI data'!C78/'Eurostat CPI data'!$C$12*100</f>
        <v>111.17867165575304</v>
      </c>
      <c r="D78" s="133">
        <f>'Eurostat CPI data'!D78/'Eurostat CPI data'!$D$12*100</f>
        <v>112.33250620347397</v>
      </c>
      <c r="E78" s="133">
        <f>'Eurostat CPI data'!E78/'Eurostat CPI data'!$E$12*100</f>
        <v>111.99338296112491</v>
      </c>
      <c r="F78" s="133">
        <f>'Eurostat CPI data'!F78/'Eurostat CPI data'!$F$12*100</f>
        <v>104.55991516436902</v>
      </c>
      <c r="G78" s="133">
        <f>'Eurostat CPI data'!G78/'Eurostat CPI data'!$G$12*100</f>
        <v>120.08032128514057</v>
      </c>
      <c r="H78" s="133">
        <f>'Eurostat CPI data'!H78/'Eurostat CPI data'!$H$12*100</f>
        <v>111.66844539309855</v>
      </c>
      <c r="I78" s="133">
        <f>'Eurostat CPI data'!I78/'Eurostat CPI data'!$I$12*100</f>
        <v>122.64563106796116</v>
      </c>
      <c r="J78" s="133">
        <f>'Eurostat CPI data'!J78/'Eurostat CPI data'!$J$12*100</f>
        <v>119.87929993964997</v>
      </c>
      <c r="K78" s="133">
        <f>'Eurostat CPI data'!K78/'Eurostat CPI data'!$K$12*100</f>
        <v>104.80769230769231</v>
      </c>
    </row>
    <row r="79" spans="1:11">
      <c r="A79" s="132">
        <v>37104</v>
      </c>
      <c r="B79" s="133">
        <f>'Eurostat CPI data'!B79/'Eurostat CPI data'!$B$12*100</f>
        <v>111.81775591473414</v>
      </c>
      <c r="C79" s="133">
        <f>'Eurostat CPI data'!C79/'Eurostat CPI data'!$C$12*100</f>
        <v>111.27221702525725</v>
      </c>
      <c r="D79" s="133">
        <f>'Eurostat CPI data'!D79/'Eurostat CPI data'!$D$12*100</f>
        <v>112.03473945409431</v>
      </c>
      <c r="E79" s="133">
        <f>'Eurostat CPI data'!E79/'Eurostat CPI data'!$E$12*100</f>
        <v>112.19425735554769</v>
      </c>
      <c r="F79" s="133">
        <f>'Eurostat CPI data'!F79/'Eurostat CPI data'!$F$12*100</f>
        <v>104.6659597030753</v>
      </c>
      <c r="G79" s="133">
        <f>'Eurostat CPI data'!G79/'Eurostat CPI data'!$G$12*100</f>
        <v>120.61579651941096</v>
      </c>
      <c r="H79" s="133">
        <f>'Eurostat CPI data'!H79/'Eurostat CPI data'!$H$12*100</f>
        <v>111.76331080279853</v>
      </c>
      <c r="I79" s="133">
        <f>'Eurostat CPI data'!I79/'Eurostat CPI data'!$I$12*100</f>
        <v>122.94902912621359</v>
      </c>
      <c r="J79" s="133">
        <f>'Eurostat CPI data'!J79/'Eurostat CPI data'!$J$12*100</f>
        <v>119.97585998793001</v>
      </c>
      <c r="K79" s="133">
        <f>'Eurostat CPI data'!K79/'Eurostat CPI data'!$K$12*100</f>
        <v>104.91452991452992</v>
      </c>
    </row>
    <row r="80" spans="1:11">
      <c r="A80" s="132">
        <v>37135</v>
      </c>
      <c r="B80" s="133">
        <f>'Eurostat CPI data'!B80/'Eurostat CPI data'!$B$12*100</f>
        <v>111.78261888029984</v>
      </c>
      <c r="C80" s="133">
        <f>'Eurostat CPI data'!C80/'Eurostat CPI data'!$C$12*100</f>
        <v>111.37745556594949</v>
      </c>
      <c r="D80" s="133">
        <f>'Eurostat CPI data'!D80/'Eurostat CPI data'!$D$12*100</f>
        <v>112.33250620347397</v>
      </c>
      <c r="E80" s="133">
        <f>'Eurostat CPI data'!E80/'Eurostat CPI data'!$E$12*100</f>
        <v>112.19425735554769</v>
      </c>
      <c r="F80" s="133">
        <f>'Eurostat CPI data'!F80/'Eurostat CPI data'!$F$12*100</f>
        <v>104.6659597030753</v>
      </c>
      <c r="G80" s="133">
        <f>'Eurostat CPI data'!G80/'Eurostat CPI data'!$G$12*100</f>
        <v>120.61579651941096</v>
      </c>
      <c r="H80" s="133">
        <f>'Eurostat CPI data'!H80/'Eurostat CPI data'!$H$12*100</f>
        <v>111.87003438871102</v>
      </c>
      <c r="I80" s="133">
        <f>'Eurostat CPI data'!I80/'Eurostat CPI data'!$I$12*100</f>
        <v>123.15533980582525</v>
      </c>
      <c r="J80" s="133">
        <f>'Eurostat CPI data'!J80/'Eurostat CPI data'!$J$12*100</f>
        <v>119.77066988533495</v>
      </c>
      <c r="K80" s="133">
        <f>'Eurostat CPI data'!K80/'Eurostat CPI data'!$K$12*100</f>
        <v>104.38034188034189</v>
      </c>
    </row>
    <row r="81" spans="1:11">
      <c r="A81" s="132">
        <v>37165</v>
      </c>
      <c r="B81" s="133">
        <f>'Eurostat CPI data'!B81/'Eurostat CPI data'!$B$12*100</f>
        <v>112.05200281096278</v>
      </c>
      <c r="C81" s="133">
        <f>'Eurostat CPI data'!C81/'Eurostat CPI data'!$C$12*100</f>
        <v>111.27221702525725</v>
      </c>
      <c r="D81" s="133">
        <f>'Eurostat CPI data'!D81/'Eurostat CPI data'!$D$12*100</f>
        <v>111.72456575682384</v>
      </c>
      <c r="E81" s="133">
        <f>'Eurostat CPI data'!E81/'Eurostat CPI data'!$E$12*100</f>
        <v>112.09972822876051</v>
      </c>
      <c r="F81" s="133">
        <f>'Eurostat CPI data'!F81/'Eurostat CPI data'!$F$12*100</f>
        <v>104.6659597030753</v>
      </c>
      <c r="G81" s="133">
        <f>'Eurostat CPI data'!G81/'Eurostat CPI data'!$G$12*100</f>
        <v>120.88353413654617</v>
      </c>
      <c r="H81" s="133">
        <f>'Eurostat CPI data'!H81/'Eurostat CPI data'!$H$12*100</f>
        <v>112.36807778963596</v>
      </c>
      <c r="I81" s="133">
        <f>'Eurostat CPI data'!I81/'Eurostat CPI data'!$I$12*100</f>
        <v>122.54854368932038</v>
      </c>
      <c r="J81" s="133">
        <f>'Eurostat CPI data'!J81/'Eurostat CPI data'!$J$12*100</f>
        <v>119.46891973445987</v>
      </c>
      <c r="K81" s="133">
        <f>'Eurostat CPI data'!K81/'Eurostat CPI data'!$K$12*100</f>
        <v>105.44871794871796</v>
      </c>
    </row>
    <row r="82" spans="1:11">
      <c r="A82" s="132">
        <v>37196</v>
      </c>
      <c r="B82" s="133">
        <f>'Eurostat CPI data'!B82/'Eurostat CPI data'!$B$12*100</f>
        <v>111.91145467322559</v>
      </c>
      <c r="C82" s="133">
        <f>'Eurostat CPI data'!C82/'Eurostat CPI data'!$C$12*100</f>
        <v>111.37745556594949</v>
      </c>
      <c r="D82" s="133">
        <f>'Eurostat CPI data'!D82/'Eurostat CPI data'!$D$12*100</f>
        <v>112.33250620347397</v>
      </c>
      <c r="E82" s="133">
        <f>'Eurostat CPI data'!E82/'Eurostat CPI data'!$E$12*100</f>
        <v>112.19425735554769</v>
      </c>
      <c r="F82" s="133">
        <f>'Eurostat CPI data'!F82/'Eurostat CPI data'!$F$12*100</f>
        <v>104.8780487804878</v>
      </c>
      <c r="G82" s="133">
        <f>'Eurostat CPI data'!G82/'Eurostat CPI data'!$G$12*100</f>
        <v>121.01740294511379</v>
      </c>
      <c r="H82" s="133">
        <f>'Eurostat CPI data'!H82/'Eurostat CPI data'!$H$12*100</f>
        <v>112.26135420372347</v>
      </c>
      <c r="I82" s="133">
        <f>'Eurostat CPI data'!I82/'Eurostat CPI data'!$I$12*100</f>
        <v>121.83252427184466</v>
      </c>
      <c r="J82" s="133">
        <f>'Eurostat CPI data'!J82/'Eurostat CPI data'!$J$12*100</f>
        <v>118.74471937235968</v>
      </c>
      <c r="K82" s="133">
        <f>'Eurostat CPI data'!K82/'Eurostat CPI data'!$K$12*100</f>
        <v>104.27350427350429</v>
      </c>
    </row>
    <row r="83" spans="1:11">
      <c r="A83" s="132">
        <v>37226</v>
      </c>
      <c r="B83" s="133">
        <f>'Eurostat CPI data'!B83/'Eurostat CPI data'!$B$12*100</f>
        <v>111.40782384633405</v>
      </c>
      <c r="C83" s="133">
        <f>'Eurostat CPI data'!C83/'Eurostat CPI data'!$C$12*100</f>
        <v>111.27221702525725</v>
      </c>
      <c r="D83" s="133">
        <f>'Eurostat CPI data'!D83/'Eurostat CPI data'!$D$12*100</f>
        <v>111.62531017369727</v>
      </c>
      <c r="E83" s="133">
        <f>'Eurostat CPI data'!E83/'Eurostat CPI data'!$E$12*100</f>
        <v>112.09972822876051</v>
      </c>
      <c r="F83" s="133">
        <f>'Eurostat CPI data'!F83/'Eurostat CPI data'!$F$12*100</f>
        <v>104.8780487804878</v>
      </c>
      <c r="G83" s="133">
        <f>'Eurostat CPI data'!G83/'Eurostat CPI data'!$G$12*100</f>
        <v>121.01740294511379</v>
      </c>
      <c r="H83" s="133">
        <f>'Eurostat CPI data'!H83/'Eurostat CPI data'!$H$12*100</f>
        <v>112.26135420372347</v>
      </c>
      <c r="I83" s="133">
        <f>'Eurostat CPI data'!I83/'Eurostat CPI data'!$I$12*100</f>
        <v>121.73543689320387</v>
      </c>
      <c r="J83" s="133">
        <f>'Eurostat CPI data'!J83/'Eurostat CPI data'!$J$12*100</f>
        <v>118.53952926976463</v>
      </c>
      <c r="K83" s="133">
        <f>'Eurostat CPI data'!K83/'Eurostat CPI data'!$K$12*100</f>
        <v>103.20512820512822</v>
      </c>
    </row>
    <row r="84" spans="1:11">
      <c r="A84" s="132">
        <v>37257</v>
      </c>
      <c r="B84" s="133">
        <f>'Eurostat CPI data'!B84/'Eurostat CPI data'!$B$12*100</f>
        <v>112.0637151557742</v>
      </c>
      <c r="C84" s="133">
        <f>'Eurostat CPI data'!C84/'Eurostat CPI data'!$C$12*100</f>
        <v>111.68147801683818</v>
      </c>
      <c r="D84" s="133">
        <f>'Eurostat CPI data'!D84/'Eurostat CPI data'!$D$12*100</f>
        <v>112.33250620347397</v>
      </c>
      <c r="E84" s="133">
        <f>'Eurostat CPI data'!E84/'Eurostat CPI data'!$E$12*100</f>
        <v>112.19425735554769</v>
      </c>
      <c r="F84" s="133">
        <f>'Eurostat CPI data'!F84/'Eurostat CPI data'!$F$12*100</f>
        <v>104.98409331919407</v>
      </c>
      <c r="G84" s="133">
        <f>'Eurostat CPI data'!G84/'Eurostat CPI data'!$G$12*100</f>
        <v>121.4190093708166</v>
      </c>
      <c r="H84" s="133">
        <f>'Eurostat CPI data'!H84/'Eurostat CPI data'!$H$12*100</f>
        <v>112.66453219494844</v>
      </c>
      <c r="I84" s="133">
        <f>'Eurostat CPI data'!I84/'Eurostat CPI data'!$I$12*100</f>
        <v>124.97572815533979</v>
      </c>
      <c r="J84" s="133">
        <f>'Eurostat CPI data'!J84/'Eurostat CPI data'!$J$12*100</f>
        <v>119.04646952323476</v>
      </c>
      <c r="K84" s="133">
        <f>'Eurostat CPI data'!K84/'Eurostat CPI data'!$K$12*100</f>
        <v>104.91452991452992</v>
      </c>
    </row>
    <row r="85" spans="1:11">
      <c r="A85" s="132">
        <v>37288</v>
      </c>
      <c r="B85" s="133">
        <f>'Eurostat CPI data'!B85/'Eurostat CPI data'!$B$12*100</f>
        <v>112.23940032794566</v>
      </c>
      <c r="C85" s="133">
        <f>'Eurostat CPI data'!C85/'Eurostat CPI data'!$C$12*100</f>
        <v>111.78671655753041</v>
      </c>
      <c r="D85" s="133">
        <f>'Eurostat CPI data'!D85/'Eurostat CPI data'!$D$12*100</f>
        <v>112.33250620347397</v>
      </c>
      <c r="E85" s="133">
        <f>'Eurostat CPI data'!E85/'Eurostat CPI data'!$E$12*100</f>
        <v>112.30060262318329</v>
      </c>
      <c r="F85" s="133">
        <f>'Eurostat CPI data'!F85/'Eurostat CPI data'!$F$12*100</f>
        <v>104.77200424178154</v>
      </c>
      <c r="G85" s="133">
        <f>'Eurostat CPI data'!G85/'Eurostat CPI data'!$G$12*100</f>
        <v>121.954484605087</v>
      </c>
      <c r="H85" s="133">
        <f>'Eurostat CPI data'!H85/'Eurostat CPI data'!$H$12*100</f>
        <v>113.06771018617337</v>
      </c>
      <c r="I85" s="133">
        <f>'Eurostat CPI data'!I85/'Eurostat CPI data'!$I$12*100</f>
        <v>125.27912621359224</v>
      </c>
      <c r="J85" s="133">
        <f>'Eurostat CPI data'!J85/'Eurostat CPI data'!$J$12*100</f>
        <v>118.63608931804468</v>
      </c>
      <c r="K85" s="133">
        <f>'Eurostat CPI data'!K85/'Eurostat CPI data'!$K$12*100</f>
        <v>105.23504273504274</v>
      </c>
    </row>
    <row r="86" spans="1:11">
      <c r="A86" s="132">
        <v>37316</v>
      </c>
      <c r="B86" s="133">
        <f>'Eurostat CPI data'!B86/'Eurostat CPI data'!$B$12*100</f>
        <v>112.29796205200282</v>
      </c>
      <c r="C86" s="133">
        <f>'Eurostat CPI data'!C86/'Eurostat CPI data'!$C$12*100</f>
        <v>111.88026192703462</v>
      </c>
      <c r="D86" s="133">
        <f>'Eurostat CPI data'!D86/'Eurostat CPI data'!$D$12*100</f>
        <v>112.33250620347397</v>
      </c>
      <c r="E86" s="133">
        <f>'Eurostat CPI data'!E86/'Eurostat CPI data'!$E$12*100</f>
        <v>112.30060262318329</v>
      </c>
      <c r="F86" s="133">
        <f>'Eurostat CPI data'!F86/'Eurostat CPI data'!$F$12*100</f>
        <v>104.8780487804878</v>
      </c>
      <c r="G86" s="133">
        <f>'Eurostat CPI data'!G86/'Eurostat CPI data'!$G$12*100</f>
        <v>122.22222222222221</v>
      </c>
      <c r="H86" s="133">
        <f>'Eurostat CPI data'!H86/'Eurostat CPI data'!$H$12*100</f>
        <v>113.45903000118582</v>
      </c>
      <c r="I86" s="133">
        <f>'Eurostat CPI data'!I86/'Eurostat CPI data'!$I$12*100</f>
        <v>124.67233009708738</v>
      </c>
      <c r="J86" s="133">
        <f>'Eurostat CPI data'!J86/'Eurostat CPI data'!$J$12*100</f>
        <v>119.04646952323476</v>
      </c>
      <c r="K86" s="133">
        <f>'Eurostat CPI data'!K86/'Eurostat CPI data'!$K$12*100</f>
        <v>104.80769230769231</v>
      </c>
    </row>
    <row r="87" spans="1:11">
      <c r="A87" s="132">
        <v>37347</v>
      </c>
      <c r="B87" s="133">
        <f>'Eurostat CPI data'!B87/'Eurostat CPI data'!$B$12*100</f>
        <v>112.57905832747717</v>
      </c>
      <c r="C87" s="133">
        <f>'Eurostat CPI data'!C87/'Eurostat CPI data'!$C$12*100</f>
        <v>112.28952291861553</v>
      </c>
      <c r="D87" s="133">
        <f>'Eurostat CPI data'!D87/'Eurostat CPI data'!$D$12*100</f>
        <v>112.23325062034739</v>
      </c>
      <c r="E87" s="133">
        <f>'Eurostat CPI data'!E87/'Eurostat CPI data'!$E$12*100</f>
        <v>112.19425735554769</v>
      </c>
      <c r="F87" s="133">
        <f>'Eurostat CPI data'!F87/'Eurostat CPI data'!$F$12*100</f>
        <v>104.98409331919407</v>
      </c>
      <c r="G87" s="133">
        <f>'Eurostat CPI data'!G87/'Eurostat CPI data'!$G$12*100</f>
        <v>122.48995983935743</v>
      </c>
      <c r="H87" s="133">
        <f>'Eurostat CPI data'!H87/'Eurostat CPI data'!$H$12*100</f>
        <v>118.24973319103522</v>
      </c>
      <c r="I87" s="133">
        <f>'Eurostat CPI data'!I87/'Eurostat CPI data'!$I$12*100</f>
        <v>125.08495145631066</v>
      </c>
      <c r="J87" s="133">
        <f>'Eurostat CPI data'!J87/'Eurostat CPI data'!$J$12*100</f>
        <v>119.04646952323476</v>
      </c>
      <c r="K87" s="133">
        <f>'Eurostat CPI data'!K87/'Eurostat CPI data'!$K$12*100</f>
        <v>104.80769230769231</v>
      </c>
    </row>
    <row r="88" spans="1:11">
      <c r="A88" s="132">
        <v>37377</v>
      </c>
      <c r="B88" s="133">
        <f>'Eurostat CPI data'!B88/'Eurostat CPI data'!$B$12*100</f>
        <v>112.87186694776294</v>
      </c>
      <c r="C88" s="133">
        <f>'Eurostat CPI data'!C88/'Eurostat CPI data'!$C$12*100</f>
        <v>112.5</v>
      </c>
      <c r="D88" s="133">
        <f>'Eurostat CPI data'!D88/'Eurostat CPI data'!$D$12*100</f>
        <v>112.23325062034739</v>
      </c>
      <c r="E88" s="133">
        <f>'Eurostat CPI data'!E88/'Eurostat CPI data'!$E$12*100</f>
        <v>112.59600614439324</v>
      </c>
      <c r="F88" s="133">
        <f>'Eurostat CPI data'!F88/'Eurostat CPI data'!$F$12*100</f>
        <v>105.09013785790032</v>
      </c>
      <c r="G88" s="133">
        <f>'Eurostat CPI data'!G88/'Eurostat CPI data'!$G$12*100</f>
        <v>122.75769745649264</v>
      </c>
      <c r="H88" s="133">
        <f>'Eurostat CPI data'!H88/'Eurostat CPI data'!$H$12*100</f>
        <v>118.84264200166015</v>
      </c>
      <c r="I88" s="133">
        <f>'Eurostat CPI data'!I88/'Eurostat CPI data'!$I$12*100</f>
        <v>125.27912621359224</v>
      </c>
      <c r="J88" s="133">
        <f>'Eurostat CPI data'!J88/'Eurostat CPI data'!$J$12*100</f>
        <v>119.46891973445987</v>
      </c>
      <c r="K88" s="133">
        <f>'Eurostat CPI data'!K88/'Eurostat CPI data'!$K$12*100</f>
        <v>104.91452991452992</v>
      </c>
    </row>
    <row r="89" spans="1:11">
      <c r="A89" s="132">
        <v>37408</v>
      </c>
      <c r="B89" s="133">
        <f>'Eurostat CPI data'!B89/'Eurostat CPI data'!$B$12*100</f>
        <v>112.91871632700867</v>
      </c>
      <c r="C89" s="133">
        <f>'Eurostat CPI data'!C89/'Eurostat CPI data'!$C$12*100</f>
        <v>112.80402245088868</v>
      </c>
      <c r="D89" s="133">
        <f>'Eurostat CPI data'!D89/'Eurostat CPI data'!$D$12*100</f>
        <v>112.13399503722084</v>
      </c>
      <c r="E89" s="133">
        <f>'Eurostat CPI data'!E89/'Eurostat CPI data'!$E$12*100</f>
        <v>112.79688053881603</v>
      </c>
      <c r="F89" s="133">
        <f>'Eurostat CPI data'!F89/'Eurostat CPI data'!$F$12*100</f>
        <v>105.30222693531283</v>
      </c>
      <c r="G89" s="133">
        <f>'Eurostat CPI data'!G89/'Eurostat CPI data'!$G$12*100</f>
        <v>123.42704149933066</v>
      </c>
      <c r="H89" s="133">
        <f>'Eurostat CPI data'!H89/'Eurostat CPI data'!$H$12*100</f>
        <v>118.84264200166015</v>
      </c>
      <c r="I89" s="133">
        <f>'Eurostat CPI data'!I89/'Eurostat CPI data'!$I$12*100</f>
        <v>125.08495145631066</v>
      </c>
      <c r="J89" s="133">
        <f>'Eurostat CPI data'!J89/'Eurostat CPI data'!$J$12*100</f>
        <v>119.26372963186482</v>
      </c>
      <c r="K89" s="133">
        <f>'Eurostat CPI data'!K89/'Eurostat CPI data'!$K$12*100</f>
        <v>104.27350427350429</v>
      </c>
    </row>
    <row r="90" spans="1:11">
      <c r="A90" s="132">
        <v>37438</v>
      </c>
      <c r="B90" s="133">
        <f>'Eurostat CPI data'!B90/'Eurostat CPI data'!$B$12*100</f>
        <v>113.22323729210588</v>
      </c>
      <c r="C90" s="133">
        <f>'Eurostat CPI data'!C90/'Eurostat CPI data'!$C$12*100</f>
        <v>112.89756782039288</v>
      </c>
      <c r="D90" s="133">
        <f>'Eurostat CPI data'!D90/'Eurostat CPI data'!$D$12*100</f>
        <v>112.53101736972707</v>
      </c>
      <c r="E90" s="133">
        <f>'Eurostat CPI data'!E90/'Eurostat CPI data'!$E$12*100</f>
        <v>112.99775493323881</v>
      </c>
      <c r="F90" s="133">
        <f>'Eurostat CPI data'!F90/'Eurostat CPI data'!$F$12*100</f>
        <v>105.4082714740191</v>
      </c>
      <c r="G90" s="133">
        <f>'Eurostat CPI data'!G90/'Eurostat CPI data'!$G$12*100</f>
        <v>123.42704149933066</v>
      </c>
      <c r="H90" s="133">
        <f>'Eurostat CPI data'!H90/'Eurostat CPI data'!$H$12*100</f>
        <v>118.84264200166015</v>
      </c>
      <c r="I90" s="133">
        <f>'Eurostat CPI data'!I90/'Eurostat CPI data'!$I$12*100</f>
        <v>124.97572815533979</v>
      </c>
      <c r="J90" s="133">
        <f>'Eurostat CPI data'!J90/'Eurostat CPI data'!$J$12*100</f>
        <v>119.15509957754979</v>
      </c>
      <c r="K90" s="133">
        <f>'Eurostat CPI data'!K90/'Eurostat CPI data'!$K$12*100</f>
        <v>105.12820512820514</v>
      </c>
    </row>
    <row r="91" spans="1:11">
      <c r="A91" s="132">
        <v>37469</v>
      </c>
      <c r="B91" s="133">
        <f>'Eurostat CPI data'!B91/'Eurostat CPI data'!$B$12*100</f>
        <v>113.38721011946593</v>
      </c>
      <c r="C91" s="133">
        <f>'Eurostat CPI data'!C91/'Eurostat CPI data'!$C$12*100</f>
        <v>113.10804490177738</v>
      </c>
      <c r="D91" s="133">
        <f>'Eurostat CPI data'!D91/'Eurostat CPI data'!$D$12*100</f>
        <v>112.53101736972707</v>
      </c>
      <c r="E91" s="133">
        <f>'Eurostat CPI data'!E91/'Eurostat CPI data'!$E$12*100</f>
        <v>113.41131986293279</v>
      </c>
      <c r="F91" s="133">
        <f>'Eurostat CPI data'!F91/'Eurostat CPI data'!$F$12*100</f>
        <v>105.30222693531283</v>
      </c>
      <c r="G91" s="133">
        <f>'Eurostat CPI data'!G91/'Eurostat CPI data'!$G$12*100</f>
        <v>123.96251673360106</v>
      </c>
      <c r="H91" s="133">
        <f>'Eurostat CPI data'!H91/'Eurostat CPI data'!$H$12*100</f>
        <v>118.65291118226018</v>
      </c>
      <c r="I91" s="133">
        <f>'Eurostat CPI data'!I91/'Eurostat CPI data'!$I$12*100</f>
        <v>124.36893203883494</v>
      </c>
      <c r="J91" s="133">
        <f>'Eurostat CPI data'!J91/'Eurostat CPI data'!$J$12*100</f>
        <v>119.46891973445987</v>
      </c>
      <c r="K91" s="133">
        <f>'Eurostat CPI data'!K91/'Eurostat CPI data'!$K$12*100</f>
        <v>105.02136752136752</v>
      </c>
    </row>
    <row r="92" spans="1:11">
      <c r="A92" s="132">
        <v>37500</v>
      </c>
      <c r="B92" s="133">
        <f>'Eurostat CPI data'!B92/'Eurostat CPI data'!$B$12*100</f>
        <v>113.57460763644882</v>
      </c>
      <c r="C92" s="133">
        <f>'Eurostat CPI data'!C92/'Eurostat CPI data'!$C$12*100</f>
        <v>113.20159027128159</v>
      </c>
      <c r="D92" s="133">
        <f>'Eurostat CPI data'!D92/'Eurostat CPI data'!$D$12*100</f>
        <v>112.94044665012409</v>
      </c>
      <c r="E92" s="133">
        <f>'Eurostat CPI data'!E92/'Eurostat CPI data'!$E$12*100</f>
        <v>113.50584898971996</v>
      </c>
      <c r="F92" s="133">
        <f>'Eurostat CPI data'!F92/'Eurostat CPI data'!$F$12*100</f>
        <v>105.51431601272535</v>
      </c>
      <c r="G92" s="133">
        <f>'Eurostat CPI data'!G92/'Eurostat CPI data'!$G$12*100</f>
        <v>124.09638554216866</v>
      </c>
      <c r="H92" s="133">
        <f>'Eurostat CPI data'!H92/'Eurostat CPI data'!$H$12*100</f>
        <v>117.75168979011028</v>
      </c>
      <c r="I92" s="133">
        <f>'Eurostat CPI data'!I92/'Eurostat CPI data'!$I$12*100</f>
        <v>124.06553398058252</v>
      </c>
      <c r="J92" s="133">
        <f>'Eurostat CPI data'!J92/'Eurostat CPI data'!$J$12*100</f>
        <v>119.36028968014485</v>
      </c>
      <c r="K92" s="133">
        <f>'Eurostat CPI data'!K92/'Eurostat CPI data'!$K$12*100</f>
        <v>105.34188034188034</v>
      </c>
    </row>
    <row r="93" spans="1:11">
      <c r="A93" s="132">
        <v>37530</v>
      </c>
      <c r="B93" s="133">
        <f>'Eurostat CPI data'!B93/'Eurostat CPI data'!$B$12*100</f>
        <v>113.57460763644882</v>
      </c>
      <c r="C93" s="133">
        <f>'Eurostat CPI data'!C93/'Eurostat CPI data'!$C$12*100</f>
        <v>113.20159027128159</v>
      </c>
      <c r="D93" s="133">
        <f>'Eurostat CPI data'!D93/'Eurostat CPI data'!$D$12*100</f>
        <v>112.84119106699752</v>
      </c>
      <c r="E93" s="133">
        <f>'Eurostat CPI data'!E93/'Eurostat CPI data'!$E$12*100</f>
        <v>113.50584898971996</v>
      </c>
      <c r="F93" s="133">
        <f>'Eurostat CPI data'!F93/'Eurostat CPI data'!$F$12*100</f>
        <v>105.30222693531283</v>
      </c>
      <c r="G93" s="133">
        <f>'Eurostat CPI data'!G93/'Eurostat CPI data'!$G$12*100</f>
        <v>124.49799196787149</v>
      </c>
      <c r="H93" s="133">
        <f>'Eurostat CPI data'!H93/'Eurostat CPI data'!$H$12*100</f>
        <v>118.45132218664769</v>
      </c>
      <c r="I93" s="133">
        <f>'Eurostat CPI data'!I93/'Eurostat CPI data'!$I$12*100</f>
        <v>124.16262135922329</v>
      </c>
      <c r="J93" s="133">
        <f>'Eurostat CPI data'!J93/'Eurostat CPI data'!$J$12*100</f>
        <v>119.67410983705493</v>
      </c>
      <c r="K93" s="133">
        <f>'Eurostat CPI data'!K93/'Eurostat CPI data'!$K$12*100</f>
        <v>105.12820512820514</v>
      </c>
    </row>
    <row r="94" spans="1:11">
      <c r="A94" s="132">
        <v>37561</v>
      </c>
      <c r="B94" s="133">
        <f>'Eurostat CPI data'!B94/'Eurostat CPI data'!$B$12*100</f>
        <v>113.45748418833452</v>
      </c>
      <c r="C94" s="133">
        <f>'Eurostat CPI data'!C94/'Eurostat CPI data'!$C$12*100</f>
        <v>113.30682881197383</v>
      </c>
      <c r="D94" s="133">
        <f>'Eurostat CPI data'!D94/'Eurostat CPI data'!$D$12*100</f>
        <v>113.44913151364764</v>
      </c>
      <c r="E94" s="133">
        <f>'Eurostat CPI data'!E94/'Eurostat CPI data'!$E$12*100</f>
        <v>113.61219425735555</v>
      </c>
      <c r="F94" s="133">
        <f>'Eurostat CPI data'!F94/'Eurostat CPI data'!$F$12*100</f>
        <v>105.19618239660657</v>
      </c>
      <c r="G94" s="133">
        <f>'Eurostat CPI data'!G94/'Eurostat CPI data'!$G$12*100</f>
        <v>124.7657295850067</v>
      </c>
      <c r="H94" s="133">
        <f>'Eurostat CPI data'!H94/'Eurostat CPI data'!$H$12*100</f>
        <v>118.54618759634768</v>
      </c>
      <c r="I94" s="133">
        <f>'Eurostat CPI data'!I94/'Eurostat CPI data'!$I$12*100</f>
        <v>123.7621359223301</v>
      </c>
      <c r="J94" s="133">
        <f>'Eurostat CPI data'!J94/'Eurostat CPI data'!$J$12*100</f>
        <v>119.67410983705493</v>
      </c>
      <c r="K94" s="133">
        <f>'Eurostat CPI data'!K94/'Eurostat CPI data'!$K$12*100</f>
        <v>104.05982905982907</v>
      </c>
    </row>
    <row r="95" spans="1:11">
      <c r="A95" s="132">
        <v>37591</v>
      </c>
      <c r="B95" s="133">
        <f>'Eurostat CPI data'!B95/'Eurostat CPI data'!$B$12*100</f>
        <v>113.27008667135161</v>
      </c>
      <c r="C95" s="133">
        <f>'Eurostat CPI data'!C95/'Eurostat CPI data'!$C$12*100</f>
        <v>113.10804490177738</v>
      </c>
      <c r="D95" s="133">
        <f>'Eurostat CPI data'!D95/'Eurostat CPI data'!$D$12*100</f>
        <v>113.13895781637717</v>
      </c>
      <c r="E95" s="133">
        <f>'Eurostat CPI data'!E95/'Eurostat CPI data'!$E$12*100</f>
        <v>113.61219425735555</v>
      </c>
      <c r="F95" s="133">
        <f>'Eurostat CPI data'!F95/'Eurostat CPI data'!$F$12*100</f>
        <v>105.09013785790032</v>
      </c>
      <c r="G95" s="133">
        <f>'Eurostat CPI data'!G95/'Eurostat CPI data'!$G$12*100</f>
        <v>124.49799196787149</v>
      </c>
      <c r="H95" s="133">
        <f>'Eurostat CPI data'!H95/'Eurostat CPI data'!$H$12*100</f>
        <v>117.34851179888533</v>
      </c>
      <c r="I95" s="133">
        <f>'Eurostat CPI data'!I95/'Eurostat CPI data'!$I$12*100</f>
        <v>123.7621359223301</v>
      </c>
      <c r="J95" s="133">
        <f>'Eurostat CPI data'!J95/'Eurostat CPI data'!$J$12*100</f>
        <v>119.26372963186482</v>
      </c>
      <c r="K95" s="133">
        <f>'Eurostat CPI data'!K95/'Eurostat CPI data'!$K$12*100</f>
        <v>103.73931623931625</v>
      </c>
    </row>
    <row r="96" spans="1:11">
      <c r="A96" s="132">
        <v>37622</v>
      </c>
      <c r="B96" s="133">
        <f>'Eurostat CPI data'!B96/'Eurostat CPI data'!$B$12*100</f>
        <v>113.76200515343172</v>
      </c>
      <c r="C96" s="133">
        <f>'Eurostat CPI data'!C96/'Eurostat CPI data'!$C$12*100</f>
        <v>113.6108512628625</v>
      </c>
      <c r="D96" s="133">
        <f>'Eurostat CPI data'!D96/'Eurostat CPI data'!$D$12*100</f>
        <v>114.05707196029778</v>
      </c>
      <c r="E96" s="133">
        <f>'Eurostat CPI data'!E96/'Eurostat CPI data'!$E$12*100</f>
        <v>113.90759777856555</v>
      </c>
      <c r="F96" s="133">
        <f>'Eurostat CPI data'!F96/'Eurostat CPI data'!$F$12*100</f>
        <v>105.19618239660657</v>
      </c>
      <c r="G96" s="133">
        <f>'Eurostat CPI data'!G96/'Eurostat CPI data'!$G$12*100</f>
        <v>124.89959839357429</v>
      </c>
      <c r="H96" s="133">
        <f>'Eurostat CPI data'!H96/'Eurostat CPI data'!$H$12*100</f>
        <v>118.74777659196016</v>
      </c>
      <c r="I96" s="133">
        <f>'Eurostat CPI data'!I96/'Eurostat CPI data'!$I$12*100</f>
        <v>122.85194174757281</v>
      </c>
      <c r="J96" s="133">
        <f>'Eurostat CPI data'!J96/'Eurostat CPI data'!$J$12*100</f>
        <v>119.77066988533495</v>
      </c>
      <c r="K96" s="133">
        <f>'Eurostat CPI data'!K96/'Eurostat CPI data'!$K$12*100</f>
        <v>104.5940170940171</v>
      </c>
    </row>
    <row r="97" spans="1:11">
      <c r="A97" s="132">
        <v>37653</v>
      </c>
      <c r="B97" s="133">
        <f>'Eurostat CPI data'!B97/'Eurostat CPI data'!$B$12*100</f>
        <v>114.23049894588897</v>
      </c>
      <c r="C97" s="133">
        <f>'Eurostat CPI data'!C97/'Eurostat CPI data'!$C$12*100</f>
        <v>114.02011225444342</v>
      </c>
      <c r="D97" s="133">
        <f>'Eurostat CPI data'!D97/'Eurostat CPI data'!$D$12*100</f>
        <v>113.94540942928042</v>
      </c>
      <c r="E97" s="133">
        <f>'Eurostat CPI data'!E97/'Eurostat CPI data'!$E$12*100</f>
        <v>114.41569183504667</v>
      </c>
      <c r="F97" s="133">
        <f>'Eurostat CPI data'!F97/'Eurostat CPI data'!$F$12*100</f>
        <v>105.30222693531283</v>
      </c>
      <c r="G97" s="133">
        <f>'Eurostat CPI data'!G97/'Eurostat CPI data'!$G$12*100</f>
        <v>125.97054886211512</v>
      </c>
      <c r="H97" s="133">
        <f>'Eurostat CPI data'!H97/'Eurostat CPI data'!$H$12*100</f>
        <v>117.6568243804103</v>
      </c>
      <c r="I97" s="133">
        <f>'Eurostat CPI data'!I97/'Eurostat CPI data'!$I$12*100</f>
        <v>123.45873786407766</v>
      </c>
      <c r="J97" s="133">
        <f>'Eurostat CPI data'!J97/'Eurostat CPI data'!$J$12*100</f>
        <v>121.5208207604104</v>
      </c>
      <c r="K97" s="133">
        <f>'Eurostat CPI data'!K97/'Eurostat CPI data'!$K$12*100</f>
        <v>105.02136752136752</v>
      </c>
    </row>
    <row r="98" spans="1:11">
      <c r="A98" s="132">
        <v>37681</v>
      </c>
      <c r="B98" s="133">
        <f>'Eurostat CPI data'!B98/'Eurostat CPI data'!$B$12*100</f>
        <v>114.312485359569</v>
      </c>
      <c r="C98" s="133">
        <f>'Eurostat CPI data'!C98/'Eurostat CPI data'!$C$12*100</f>
        <v>114.12535079513563</v>
      </c>
      <c r="D98" s="133">
        <f>'Eurostat CPI data'!D98/'Eurostat CPI data'!$D$12*100</f>
        <v>113.44913151364764</v>
      </c>
      <c r="E98" s="133">
        <f>'Eurostat CPI data'!E98/'Eurostat CPI data'!$E$12*100</f>
        <v>114.61656622946946</v>
      </c>
      <c r="F98" s="133">
        <f>'Eurostat CPI data'!F98/'Eurostat CPI data'!$F$12*100</f>
        <v>105.30222693531283</v>
      </c>
      <c r="G98" s="133">
        <f>'Eurostat CPI data'!G98/'Eurostat CPI data'!$G$12*100</f>
        <v>125.97054886211512</v>
      </c>
      <c r="H98" s="133">
        <f>'Eurostat CPI data'!H98/'Eurostat CPI data'!$H$12*100</f>
        <v>118.04814419542274</v>
      </c>
      <c r="I98" s="133">
        <f>'Eurostat CPI data'!I98/'Eurostat CPI data'!$I$12*100</f>
        <v>124.67233009708738</v>
      </c>
      <c r="J98" s="133">
        <f>'Eurostat CPI data'!J98/'Eurostat CPI data'!$J$12*100</f>
        <v>121.42426071213035</v>
      </c>
      <c r="K98" s="133">
        <f>'Eurostat CPI data'!K98/'Eurostat CPI data'!$K$12*100</f>
        <v>105.02136752136752</v>
      </c>
    </row>
    <row r="99" spans="1:11">
      <c r="A99" s="132">
        <v>37712</v>
      </c>
      <c r="B99" s="133">
        <f>'Eurostat CPI data'!B99/'Eurostat CPI data'!$B$12*100</f>
        <v>114.62871866947764</v>
      </c>
      <c r="C99" s="133">
        <f>'Eurostat CPI data'!C99/'Eurostat CPI data'!$C$12*100</f>
        <v>114.32413470533209</v>
      </c>
      <c r="D99" s="133">
        <f>'Eurostat CPI data'!D99/'Eurostat CPI data'!$D$12*100</f>
        <v>113.44913151364764</v>
      </c>
      <c r="E99" s="133">
        <f>'Eurostat CPI data'!E99/'Eurostat CPI data'!$E$12*100</f>
        <v>114.92378589152783</v>
      </c>
      <c r="F99" s="133">
        <f>'Eurostat CPI data'!F99/'Eurostat CPI data'!$F$12*100</f>
        <v>105.19618239660657</v>
      </c>
      <c r="G99" s="133">
        <f>'Eurostat CPI data'!G99/'Eurostat CPI data'!$G$12*100</f>
        <v>126.77376171352076</v>
      </c>
      <c r="H99" s="133">
        <f>'Eurostat CPI data'!H99/'Eurostat CPI data'!$H$12*100</f>
        <v>118.04814419542274</v>
      </c>
      <c r="I99" s="133">
        <f>'Eurostat CPI data'!I99/'Eurostat CPI data'!$I$12*100</f>
        <v>125.27912621359224</v>
      </c>
      <c r="J99" s="133">
        <f>'Eurostat CPI data'!J99/'Eurostat CPI data'!$J$12*100</f>
        <v>121.5208207604104</v>
      </c>
      <c r="K99" s="133">
        <f>'Eurostat CPI data'!K99/'Eurostat CPI data'!$K$12*100</f>
        <v>105.66239316239316</v>
      </c>
    </row>
    <row r="100" spans="1:11">
      <c r="A100" s="132">
        <v>37742</v>
      </c>
      <c r="B100" s="133">
        <f>'Eurostat CPI data'!B100/'Eurostat CPI data'!$B$12*100</f>
        <v>114.92152728976342</v>
      </c>
      <c r="C100" s="133">
        <f>'Eurostat CPI data'!C100/'Eurostat CPI data'!$C$12*100</f>
        <v>114.73339569691301</v>
      </c>
      <c r="D100" s="133">
        <f>'Eurostat CPI data'!D100/'Eurostat CPI data'!$D$12*100</f>
        <v>113.7468982630273</v>
      </c>
      <c r="E100" s="133">
        <f>'Eurostat CPI data'!E100/'Eurostat CPI data'!$E$12*100</f>
        <v>115.12466028595063</v>
      </c>
      <c r="F100" s="133">
        <f>'Eurostat CPI data'!F100/'Eurostat CPI data'!$F$12*100</f>
        <v>105.4082714740191</v>
      </c>
      <c r="G100" s="133">
        <f>'Eurostat CPI data'!G100/'Eurostat CPI data'!$G$12*100</f>
        <v>128.11244979919678</v>
      </c>
      <c r="H100" s="133">
        <f>'Eurostat CPI data'!H100/'Eurostat CPI data'!$H$12*100</f>
        <v>118.34459860073521</v>
      </c>
      <c r="I100" s="133">
        <f>'Eurostat CPI data'!I100/'Eurostat CPI data'!$I$12*100</f>
        <v>125.69174757281552</v>
      </c>
      <c r="J100" s="133">
        <f>'Eurostat CPI data'!J100/'Eurostat CPI data'!$J$12*100</f>
        <v>121.5208207604104</v>
      </c>
      <c r="K100" s="133">
        <f>'Eurostat CPI data'!K100/'Eurostat CPI data'!$K$12*100</f>
        <v>105.87606837606837</v>
      </c>
    </row>
    <row r="101" spans="1:11">
      <c r="A101" s="132">
        <v>37773</v>
      </c>
      <c r="B101" s="133">
        <f>'Eurostat CPI data'!B101/'Eurostat CPI data'!$B$12*100</f>
        <v>115.13234949636917</v>
      </c>
      <c r="C101" s="133">
        <f>'Eurostat CPI data'!C101/'Eurostat CPI data'!$C$12*100</f>
        <v>114.93217960710946</v>
      </c>
      <c r="D101" s="133">
        <f>'Eurostat CPI data'!D101/'Eurostat CPI data'!$D$12*100</f>
        <v>113.64764267990076</v>
      </c>
      <c r="E101" s="133">
        <f>'Eurostat CPI data'!E101/'Eurostat CPI data'!$E$12*100</f>
        <v>115.62093820158337</v>
      </c>
      <c r="F101" s="133">
        <f>'Eurostat CPI data'!F101/'Eurostat CPI data'!$F$12*100</f>
        <v>105.30222693531283</v>
      </c>
      <c r="G101" s="133">
        <f>'Eurostat CPI data'!G101/'Eurostat CPI data'!$G$12*100</f>
        <v>128.24631860776438</v>
      </c>
      <c r="H101" s="133">
        <f>'Eurostat CPI data'!H101/'Eurostat CPI data'!$H$12*100</f>
        <v>119.85058697972251</v>
      </c>
      <c r="I101" s="133">
        <f>'Eurostat CPI data'!I101/'Eurostat CPI data'!$I$12*100</f>
        <v>126.2014563106796</v>
      </c>
      <c r="J101" s="133">
        <f>'Eurostat CPI data'!J101/'Eurostat CPI data'!$J$12*100</f>
        <v>121.5208207604104</v>
      </c>
      <c r="K101" s="133">
        <f>'Eurostat CPI data'!K101/'Eurostat CPI data'!$K$12*100</f>
        <v>105.66239316239316</v>
      </c>
    </row>
    <row r="102" spans="1:11">
      <c r="A102" s="132">
        <v>37803</v>
      </c>
      <c r="B102" s="133">
        <f>'Eurostat CPI data'!B102/'Eurostat CPI data'!$B$12*100</f>
        <v>114.82782853127198</v>
      </c>
      <c r="C102" s="133">
        <f>'Eurostat CPI data'!C102/'Eurostat CPI data'!$C$12*100</f>
        <v>115.1309635173059</v>
      </c>
      <c r="D102" s="133">
        <f>'Eurostat CPI data'!D102/'Eurostat CPI data'!$D$12*100</f>
        <v>113.7468982630273</v>
      </c>
      <c r="E102" s="133">
        <f>'Eurostat CPI data'!E102/'Eurostat CPI data'!$E$12*100</f>
        <v>115.82181259600614</v>
      </c>
      <c r="F102" s="133">
        <f>'Eurostat CPI data'!F102/'Eurostat CPI data'!$F$12*100</f>
        <v>105.4082714740191</v>
      </c>
      <c r="G102" s="133">
        <f>'Eurostat CPI data'!G102/'Eurostat CPI data'!$G$12*100</f>
        <v>128.9156626506024</v>
      </c>
      <c r="H102" s="133">
        <f>'Eurostat CPI data'!H102/'Eurostat CPI data'!$H$12*100</f>
        <v>119.54227439819756</v>
      </c>
      <c r="I102" s="133">
        <f>'Eurostat CPI data'!I102/'Eurostat CPI data'!$I$12*100</f>
        <v>127.20873786407765</v>
      </c>
      <c r="J102" s="133">
        <f>'Eurostat CPI data'!J102/'Eurostat CPI data'!$J$12*100</f>
        <v>121.42426071213035</v>
      </c>
      <c r="K102" s="133">
        <f>'Eurostat CPI data'!K102/'Eurostat CPI data'!$K$12*100</f>
        <v>103.73931623931625</v>
      </c>
    </row>
    <row r="103" spans="1:11">
      <c r="A103" s="132">
        <v>37834</v>
      </c>
      <c r="B103" s="133">
        <f>'Eurostat CPI data'!B103/'Eurostat CPI data'!$B$12*100</f>
        <v>115.31974701335209</v>
      </c>
      <c r="C103" s="133">
        <f>'Eurostat CPI data'!C103/'Eurostat CPI data'!$C$12*100</f>
        <v>115.23620205799814</v>
      </c>
      <c r="D103" s="133">
        <f>'Eurostat CPI data'!D103/'Eurostat CPI data'!$D$12*100</f>
        <v>113.44913151364764</v>
      </c>
      <c r="E103" s="133">
        <f>'Eurostat CPI data'!E103/'Eurostat CPI data'!$E$12*100</f>
        <v>115.92815786364174</v>
      </c>
      <c r="F103" s="133">
        <f>'Eurostat CPI data'!F103/'Eurostat CPI data'!$F$12*100</f>
        <v>105.4082714740191</v>
      </c>
      <c r="G103" s="133">
        <f>'Eurostat CPI data'!G103/'Eurostat CPI data'!$G$12*100</f>
        <v>129.45113788487282</v>
      </c>
      <c r="H103" s="133">
        <f>'Eurostat CPI data'!H103/'Eurostat CPI data'!$H$12*100</f>
        <v>120.0403177991225</v>
      </c>
      <c r="I103" s="133">
        <f>'Eurostat CPI data'!I103/'Eurostat CPI data'!$I$12*100</f>
        <v>126.29854368932037</v>
      </c>
      <c r="J103" s="133">
        <f>'Eurostat CPI data'!J103/'Eurostat CPI data'!$J$12*100</f>
        <v>121.72601086300543</v>
      </c>
      <c r="K103" s="133">
        <f>'Eurostat CPI data'!K103/'Eurostat CPI data'!$K$12*100</f>
        <v>105.66239316239316</v>
      </c>
    </row>
    <row r="104" spans="1:11">
      <c r="A104" s="132">
        <v>37865</v>
      </c>
      <c r="B104" s="133">
        <f>'Eurostat CPI data'!B104/'Eurostat CPI data'!$B$12*100</f>
        <v>115.39002108222067</v>
      </c>
      <c r="C104" s="133">
        <f>'Eurostat CPI data'!C104/'Eurostat CPI data'!$C$12*100</f>
        <v>115.4466791393826</v>
      </c>
      <c r="D104" s="133">
        <f>'Eurostat CPI data'!D104/'Eurostat CPI data'!$D$12*100</f>
        <v>114.05707196029778</v>
      </c>
      <c r="E104" s="133">
        <f>'Eurostat CPI data'!E104/'Eurostat CPI data'!$E$12*100</f>
        <v>116.02268699042892</v>
      </c>
      <c r="F104" s="133">
        <f>'Eurostat CPI data'!F104/'Eurostat CPI data'!$F$12*100</f>
        <v>105.4082714740191</v>
      </c>
      <c r="G104" s="133">
        <f>'Eurostat CPI data'!G104/'Eurostat CPI data'!$G$12*100</f>
        <v>129.45113788487282</v>
      </c>
      <c r="H104" s="133">
        <f>'Eurostat CPI data'!H104/'Eurostat CPI data'!$H$12*100</f>
        <v>119.85058697972251</v>
      </c>
      <c r="I104" s="133">
        <f>'Eurostat CPI data'!I104/'Eurostat CPI data'!$I$12*100</f>
        <v>126.80825242718446</v>
      </c>
      <c r="J104" s="133">
        <f>'Eurostat CPI data'!J104/'Eurostat CPI data'!$J$12*100</f>
        <v>121.93120096560048</v>
      </c>
      <c r="K104" s="133">
        <f>'Eurostat CPI data'!K104/'Eurostat CPI data'!$K$12*100</f>
        <v>105.44871794871796</v>
      </c>
    </row>
    <row r="105" spans="1:11">
      <c r="A105" s="132">
        <v>37895</v>
      </c>
      <c r="B105" s="133">
        <f>'Eurostat CPI data'!B105/'Eurostat CPI data'!$B$12*100</f>
        <v>115.54228156476928</v>
      </c>
      <c r="C105" s="133">
        <f>'Eurostat CPI data'!C105/'Eurostat CPI data'!$C$12*100</f>
        <v>115.54022450888681</v>
      </c>
      <c r="D105" s="133">
        <f>'Eurostat CPI data'!D105/'Eurostat CPI data'!$D$12*100</f>
        <v>114.15632754342433</v>
      </c>
      <c r="E105" s="133">
        <f>'Eurostat CPI data'!E105/'Eurostat CPI data'!$E$12*100</f>
        <v>116.3299066524873</v>
      </c>
      <c r="F105" s="133">
        <f>'Eurostat CPI data'!F105/'Eurostat CPI data'!$F$12*100</f>
        <v>105.4082714740191</v>
      </c>
      <c r="G105" s="133">
        <f>'Eurostat CPI data'!G105/'Eurostat CPI data'!$G$12*100</f>
        <v>130.38821954484604</v>
      </c>
      <c r="H105" s="133">
        <f>'Eurostat CPI data'!H105/'Eurostat CPI data'!$H$12*100</f>
        <v>120.14704138503498</v>
      </c>
      <c r="I105" s="133">
        <f>'Eurostat CPI data'!I105/'Eurostat CPI data'!$I$12*100</f>
        <v>125.89805825242718</v>
      </c>
      <c r="J105" s="133">
        <f>'Eurostat CPI data'!J105/'Eurostat CPI data'!$J$12*100</f>
        <v>121.5208207604104</v>
      </c>
      <c r="K105" s="133">
        <f>'Eurostat CPI data'!K105/'Eurostat CPI data'!$K$12*100</f>
        <v>105.44871794871796</v>
      </c>
    </row>
    <row r="106" spans="1:11">
      <c r="A106" s="132">
        <v>37926</v>
      </c>
      <c r="B106" s="133">
        <f>'Eurostat CPI data'!B106/'Eurostat CPI data'!$B$12*100</f>
        <v>115.41344577184354</v>
      </c>
      <c r="C106" s="133">
        <f>'Eurostat CPI data'!C106/'Eurostat CPI data'!$C$12*100</f>
        <v>115.64546304957905</v>
      </c>
      <c r="D106" s="133">
        <f>'Eurostat CPI data'!D106/'Eurostat CPI data'!$D$12*100</f>
        <v>114.76426799007444</v>
      </c>
      <c r="E106" s="133">
        <f>'Eurostat CPI data'!E106/'Eurostat CPI data'!$E$12*100</f>
        <v>116.53078104691008</v>
      </c>
      <c r="F106" s="133">
        <f>'Eurostat CPI data'!F106/'Eurostat CPI data'!$F$12*100</f>
        <v>105.51431601272535</v>
      </c>
      <c r="G106" s="133">
        <f>'Eurostat CPI data'!G106/'Eurostat CPI data'!$G$12*100</f>
        <v>130.78982597054886</v>
      </c>
      <c r="H106" s="133">
        <f>'Eurostat CPI data'!H106/'Eurostat CPI data'!$H$12*100</f>
        <v>119.15095458318513</v>
      </c>
      <c r="I106" s="133">
        <f>'Eurostat CPI data'!I106/'Eurostat CPI data'!$I$12*100</f>
        <v>124.87864077669903</v>
      </c>
      <c r="J106" s="133">
        <f>'Eurostat CPI data'!J106/'Eurostat CPI data'!$J$12*100</f>
        <v>121.83464091732046</v>
      </c>
      <c r="K106" s="133">
        <f>'Eurostat CPI data'!K106/'Eurostat CPI data'!$K$12*100</f>
        <v>104.38034188034189</v>
      </c>
    </row>
    <row r="107" spans="1:11">
      <c r="A107" s="132">
        <v>37956</v>
      </c>
      <c r="B107" s="133">
        <f>'Eurostat CPI data'!B107/'Eurostat CPI data'!$B$12*100</f>
        <v>115.01522604825487</v>
      </c>
      <c r="C107" s="133">
        <f>'Eurostat CPI data'!C107/'Eurostat CPI data'!$C$12*100</f>
        <v>115.54022450888681</v>
      </c>
      <c r="D107" s="133">
        <f>'Eurostat CPI data'!D107/'Eurostat CPI data'!$D$12*100</f>
        <v>114.25558312655089</v>
      </c>
      <c r="E107" s="133">
        <f>'Eurostat CPI data'!E107/'Eurostat CPI data'!$E$12*100</f>
        <v>116.4362519201229</v>
      </c>
      <c r="F107" s="133">
        <f>'Eurostat CPI data'!F107/'Eurostat CPI data'!$F$12*100</f>
        <v>105.4082714740191</v>
      </c>
      <c r="G107" s="133">
        <f>'Eurostat CPI data'!G107/'Eurostat CPI data'!$G$12*100</f>
        <v>130.92369477911646</v>
      </c>
      <c r="H107" s="133">
        <f>'Eurostat CPI data'!H107/'Eurostat CPI data'!$H$12*100</f>
        <v>119.04423099727262</v>
      </c>
      <c r="I107" s="133">
        <f>'Eurostat CPI data'!I107/'Eurostat CPI data'!$I$12*100</f>
        <v>123.3616504854369</v>
      </c>
      <c r="J107" s="133">
        <f>'Eurostat CPI data'!J107/'Eurostat CPI data'!$J$12*100</f>
        <v>120.90525045262524</v>
      </c>
      <c r="K107" s="133">
        <f>'Eurostat CPI data'!K107/'Eurostat CPI data'!$K$12*100</f>
        <v>103.0982905982906</v>
      </c>
    </row>
    <row r="108" spans="1:11">
      <c r="A108" s="132">
        <v>37987</v>
      </c>
      <c r="B108" s="133">
        <f>'Eurostat CPI data'!B108/'Eurostat CPI data'!$B$12*100</f>
        <v>115.7413914265636</v>
      </c>
      <c r="C108" s="133">
        <f>'Eurostat CPI data'!C108/'Eurostat CPI data'!$C$12*100</f>
        <v>115.84424695977549</v>
      </c>
      <c r="D108" s="133">
        <f>'Eurostat CPI data'!D108/'Eurostat CPI data'!$D$12*100</f>
        <v>115.16129032258064</v>
      </c>
      <c r="E108" s="133">
        <f>'Eurostat CPI data'!E108/'Eurostat CPI data'!$E$12*100</f>
        <v>116.93252983575564</v>
      </c>
      <c r="F108" s="133">
        <f>'Eurostat CPI data'!F108/'Eurostat CPI data'!$F$12*100</f>
        <v>105.4082714740191</v>
      </c>
      <c r="G108" s="133">
        <f>'Eurostat CPI data'!G108/'Eurostat CPI data'!$G$12*100</f>
        <v>131.05756358768409</v>
      </c>
      <c r="H108" s="133">
        <f>'Eurostat CPI data'!H108/'Eurostat CPI data'!$H$12*100</f>
        <v>119.44740898849757</v>
      </c>
      <c r="I108" s="133">
        <f>'Eurostat CPI data'!I108/'Eurostat CPI data'!$I$12*100</f>
        <v>124.47815533980582</v>
      </c>
      <c r="J108" s="133">
        <f>'Eurostat CPI data'!J108/'Eurostat CPI data'!$J$12*100</f>
        <v>121.11044055522029</v>
      </c>
      <c r="K108" s="133">
        <f>'Eurostat CPI data'!K108/'Eurostat CPI data'!$K$12*100</f>
        <v>104.80769230769231</v>
      </c>
    </row>
    <row r="109" spans="1:11">
      <c r="A109" s="132">
        <v>38018</v>
      </c>
      <c r="B109" s="133">
        <f>'Eurostat CPI data'!B109/'Eurostat CPI data'!$B$12*100</f>
        <v>115.99906301241509</v>
      </c>
      <c r="C109" s="133">
        <f>'Eurostat CPI data'!C109/'Eurostat CPI data'!$C$12*100</f>
        <v>116.25350795135641</v>
      </c>
      <c r="D109" s="133">
        <f>'Eurostat CPI data'!D109/'Eurostat CPI data'!$D$12*100</f>
        <v>115.76923076923077</v>
      </c>
      <c r="E109" s="133">
        <f>'Eurostat CPI data'!E109/'Eurostat CPI data'!$E$12*100</f>
        <v>117.4406238922368</v>
      </c>
      <c r="F109" s="133">
        <f>'Eurostat CPI data'!F109/'Eurostat CPI data'!$F$12*100</f>
        <v>105.6203605514316</v>
      </c>
      <c r="G109" s="133">
        <f>'Eurostat CPI data'!G109/'Eurostat CPI data'!$G$12*100</f>
        <v>131.32530120481925</v>
      </c>
      <c r="H109" s="133">
        <f>'Eurostat CPI data'!H109/'Eurostat CPI data'!$H$12*100</f>
        <v>119.2458199928851</v>
      </c>
      <c r="I109" s="133">
        <f>'Eurostat CPI data'!I109/'Eurostat CPI data'!$I$12*100</f>
        <v>124.87864077669903</v>
      </c>
      <c r="J109" s="133">
        <f>'Eurostat CPI data'!J109/'Eurostat CPI data'!$J$12*100</f>
        <v>121.42426071213035</v>
      </c>
      <c r="K109" s="133">
        <f>'Eurostat CPI data'!K109/'Eurostat CPI data'!$K$12*100</f>
        <v>104.91452991452992</v>
      </c>
    </row>
    <row r="110" spans="1:11">
      <c r="A110" s="132">
        <v>38047</v>
      </c>
      <c r="B110" s="133">
        <f>'Eurostat CPI data'!B110/'Eurostat CPI data'!$B$12*100</f>
        <v>116.268446943078</v>
      </c>
      <c r="C110" s="133">
        <f>'Eurostat CPI data'!C110/'Eurostat CPI data'!$C$12*100</f>
        <v>116.25350795135641</v>
      </c>
      <c r="D110" s="133">
        <f>'Eurostat CPI data'!D110/'Eurostat CPI data'!$D$12*100</f>
        <v>116.07940446650124</v>
      </c>
      <c r="E110" s="133">
        <f>'Eurostat CPI data'!E110/'Eurostat CPI data'!$E$12*100</f>
        <v>117.94871794871796</v>
      </c>
      <c r="F110" s="133">
        <f>'Eurostat CPI data'!F110/'Eurostat CPI data'!$F$12*100</f>
        <v>105.72640509013786</v>
      </c>
      <c r="G110" s="133">
        <f>'Eurostat CPI data'!G110/'Eurostat CPI data'!$G$12*100</f>
        <v>131.86077643908968</v>
      </c>
      <c r="H110" s="133">
        <f>'Eurostat CPI data'!H110/'Eurostat CPI data'!$H$12*100</f>
        <v>119.15095458318513</v>
      </c>
      <c r="I110" s="133">
        <f>'Eurostat CPI data'!I110/'Eurostat CPI data'!$I$12*100</f>
        <v>125.59466019417474</v>
      </c>
      <c r="J110" s="133">
        <f>'Eurostat CPI data'!J110/'Eurostat CPI data'!$J$12*100</f>
        <v>121.42426071213035</v>
      </c>
      <c r="K110" s="133">
        <f>'Eurostat CPI data'!K110/'Eurostat CPI data'!$K$12*100</f>
        <v>105.66239316239316</v>
      </c>
    </row>
    <row r="111" spans="1:11">
      <c r="A111" s="132">
        <v>38078</v>
      </c>
      <c r="B111" s="133">
        <f>'Eurostat CPI data'!B111/'Eurostat CPI data'!$B$12*100</f>
        <v>116.44413211524949</v>
      </c>
      <c r="C111" s="133">
        <f>'Eurostat CPI data'!C111/'Eurostat CPI data'!$C$12*100</f>
        <v>116.35874649204865</v>
      </c>
      <c r="D111" s="133">
        <f>'Eurostat CPI data'!D111/'Eurostat CPI data'!$D$12*100</f>
        <v>118.49875930521094</v>
      </c>
      <c r="E111" s="133">
        <f>'Eurostat CPI data'!E111/'Eurostat CPI data'!$E$12*100</f>
        <v>118.14959234314072</v>
      </c>
      <c r="F111" s="133">
        <f>'Eurostat CPI data'!F111/'Eurostat CPI data'!$F$12*100</f>
        <v>105.51431601272535</v>
      </c>
      <c r="G111" s="133">
        <f>'Eurostat CPI data'!G111/'Eurostat CPI data'!$G$12*100</f>
        <v>131.86077643908968</v>
      </c>
      <c r="H111" s="133">
        <f>'Eurostat CPI data'!H111/'Eurostat CPI data'!$H$12*100</f>
        <v>118.34459860073521</v>
      </c>
      <c r="I111" s="133">
        <f>'Eurostat CPI data'!I111/'Eurostat CPI data'!$I$12*100</f>
        <v>125.18203883495144</v>
      </c>
      <c r="J111" s="133">
        <f>'Eurostat CPI data'!J111/'Eurostat CPI data'!$J$12*100</f>
        <v>121.83464091732046</v>
      </c>
      <c r="K111" s="133">
        <f>'Eurostat CPI data'!K111/'Eurostat CPI data'!$K$12*100</f>
        <v>106.19658119658122</v>
      </c>
    </row>
    <row r="112" spans="1:11">
      <c r="A112" s="132">
        <v>38108</v>
      </c>
      <c r="B112" s="133">
        <f>'Eurostat CPI data'!B112/'Eurostat CPI data'!$B$12*100</f>
        <v>116.865776528461</v>
      </c>
      <c r="C112" s="133">
        <f>'Eurostat CPI data'!C112/'Eurostat CPI data'!$C$12*100</f>
        <v>116.76800748362956</v>
      </c>
      <c r="D112" s="133">
        <f>'Eurostat CPI data'!D112/'Eurostat CPI data'!$D$12*100</f>
        <v>120.11166253101737</v>
      </c>
      <c r="E112" s="133">
        <f>'Eurostat CPI data'!E112/'Eurostat CPI data'!$E$12*100</f>
        <v>118.44499586435072</v>
      </c>
      <c r="F112" s="133">
        <f>'Eurostat CPI data'!F112/'Eurostat CPI data'!$F$12*100</f>
        <v>105.8324496288441</v>
      </c>
      <c r="G112" s="133">
        <f>'Eurostat CPI data'!G112/'Eurostat CPI data'!$G$12*100</f>
        <v>132.2623828647925</v>
      </c>
      <c r="H112" s="133">
        <f>'Eurostat CPI data'!H112/'Eurostat CPI data'!$H$12*100</f>
        <v>119.15095458318513</v>
      </c>
      <c r="I112" s="133">
        <f>'Eurostat CPI data'!I112/'Eurostat CPI data'!$I$12*100</f>
        <v>124.67233009708738</v>
      </c>
      <c r="J112" s="133">
        <f>'Eurostat CPI data'!J112/'Eurostat CPI data'!$J$12*100</f>
        <v>121.83464091732046</v>
      </c>
      <c r="K112" s="133">
        <f>'Eurostat CPI data'!K112/'Eurostat CPI data'!$K$12*100</f>
        <v>106.51709401709401</v>
      </c>
    </row>
    <row r="113" spans="1:11">
      <c r="A113" s="132">
        <v>38139</v>
      </c>
      <c r="B113" s="133">
        <f>'Eurostat CPI data'!B113/'Eurostat CPI data'!$B$12*100</f>
        <v>116.80721480440386</v>
      </c>
      <c r="C113" s="133">
        <f>'Eurostat CPI data'!C113/'Eurostat CPI data'!$C$12*100</f>
        <v>116.76800748362956</v>
      </c>
      <c r="D113" s="133">
        <f>'Eurostat CPI data'!D113/'Eurostat CPI data'!$D$12*100</f>
        <v>120.83126550868488</v>
      </c>
      <c r="E113" s="133">
        <f>'Eurostat CPI data'!E113/'Eurostat CPI data'!$E$12*100</f>
        <v>118.35046673756351</v>
      </c>
      <c r="F113" s="133">
        <f>'Eurostat CPI data'!F113/'Eurostat CPI data'!$F$12*100</f>
        <v>105.72640509013786</v>
      </c>
      <c r="G113" s="133">
        <f>'Eurostat CPI data'!G113/'Eurostat CPI data'!$G$12*100</f>
        <v>132.3962516733601</v>
      </c>
      <c r="H113" s="133">
        <f>'Eurostat CPI data'!H113/'Eurostat CPI data'!$H$12*100</f>
        <v>119.54227439819756</v>
      </c>
      <c r="I113" s="133">
        <f>'Eurostat CPI data'!I113/'Eurostat CPI data'!$I$12*100</f>
        <v>123.66504854368931</v>
      </c>
      <c r="J113" s="133">
        <f>'Eurostat CPI data'!J113/'Eurostat CPI data'!$J$12*100</f>
        <v>121.6294508147254</v>
      </c>
      <c r="K113" s="133">
        <f>'Eurostat CPI data'!K113/'Eurostat CPI data'!$K$12*100</f>
        <v>106.30341880341881</v>
      </c>
    </row>
    <row r="114" spans="1:11">
      <c r="A114" s="132">
        <v>38169</v>
      </c>
      <c r="B114" s="133">
        <f>'Eurostat CPI data'!B114/'Eurostat CPI data'!$B$12*100</f>
        <v>116.91262590770673</v>
      </c>
      <c r="C114" s="133">
        <f>'Eurostat CPI data'!C114/'Eurostat CPI data'!$C$12*100</f>
        <v>116.96679139382601</v>
      </c>
      <c r="D114" s="133">
        <f>'Eurostat CPI data'!D114/'Eurostat CPI data'!$D$12*100</f>
        <v>121.32754342431764</v>
      </c>
      <c r="E114" s="133">
        <f>'Eurostat CPI data'!E114/'Eurostat CPI data'!$E$12*100</f>
        <v>118.64587025877348</v>
      </c>
      <c r="F114" s="133">
        <f>'Eurostat CPI data'!F114/'Eurostat CPI data'!$F$12*100</f>
        <v>106.15058324496287</v>
      </c>
      <c r="G114" s="133">
        <f>'Eurostat CPI data'!G114/'Eurostat CPI data'!$G$12*100</f>
        <v>132.79785809906292</v>
      </c>
      <c r="H114" s="133">
        <f>'Eurostat CPI data'!H114/'Eurostat CPI data'!$H$12*100</f>
        <v>119.54227439819756</v>
      </c>
      <c r="I114" s="133">
        <f>'Eurostat CPI data'!I114/'Eurostat CPI data'!$I$12*100</f>
        <v>123.04611650485435</v>
      </c>
      <c r="J114" s="133">
        <f>'Eurostat CPI data'!J114/'Eurostat CPI data'!$J$12*100</f>
        <v>121.5208207604104</v>
      </c>
      <c r="K114" s="133">
        <f>'Eurostat CPI data'!K114/'Eurostat CPI data'!$K$12*100</f>
        <v>105.76923076923077</v>
      </c>
    </row>
    <row r="115" spans="1:11">
      <c r="A115" s="132">
        <v>38200</v>
      </c>
      <c r="B115" s="133">
        <f>'Eurostat CPI data'!B115/'Eurostat CPI data'!$B$12*100</f>
        <v>117.11173576950105</v>
      </c>
      <c r="C115" s="133">
        <f>'Eurostat CPI data'!C115/'Eurostat CPI data'!$C$12*100</f>
        <v>117.07202993451827</v>
      </c>
      <c r="D115" s="133">
        <f>'Eurostat CPI data'!D115/'Eurostat CPI data'!$D$12*100</f>
        <v>121.32754342431764</v>
      </c>
      <c r="E115" s="133">
        <f>'Eurostat CPI data'!E115/'Eurostat CPI data'!$E$12*100</f>
        <v>118.84674465319627</v>
      </c>
      <c r="F115" s="133">
        <f>'Eurostat CPI data'!F115/'Eurostat CPI data'!$F$12*100</f>
        <v>106.25662778366916</v>
      </c>
      <c r="G115" s="133">
        <f>'Eurostat CPI data'!G115/'Eurostat CPI data'!$G$12*100</f>
        <v>132.79785809906292</v>
      </c>
      <c r="H115" s="133">
        <f>'Eurostat CPI data'!H115/'Eurostat CPI data'!$H$12*100</f>
        <v>118.84264200166015</v>
      </c>
      <c r="I115" s="133">
        <f>'Eurostat CPI data'!I115/'Eurostat CPI data'!$I$12*100</f>
        <v>122.64563106796116</v>
      </c>
      <c r="J115" s="133">
        <f>'Eurostat CPI data'!J115/'Eurostat CPI data'!$J$12*100</f>
        <v>121.42426071213035</v>
      </c>
      <c r="K115" s="133">
        <f>'Eurostat CPI data'!K115/'Eurostat CPI data'!$K$12*100</f>
        <v>106.51709401709401</v>
      </c>
    </row>
    <row r="116" spans="1:11">
      <c r="A116" s="132">
        <v>38231</v>
      </c>
      <c r="B116" s="133">
        <f>'Eurostat CPI data'!B116/'Eurostat CPI data'!$B$12*100</f>
        <v>117.15858514874679</v>
      </c>
      <c r="C116" s="133">
        <f>'Eurostat CPI data'!C116/'Eurostat CPI data'!$C$12*100</f>
        <v>117.07202993451827</v>
      </c>
      <c r="D116" s="133">
        <f>'Eurostat CPI data'!D116/'Eurostat CPI data'!$D$12*100</f>
        <v>121.22828784119106</v>
      </c>
      <c r="E116" s="133">
        <f>'Eurostat CPI data'!E116/'Eurostat CPI data'!$E$12*100</f>
        <v>118.55134113198629</v>
      </c>
      <c r="F116" s="133">
        <f>'Eurostat CPI data'!F116/'Eurostat CPI data'!$F$12*100</f>
        <v>106.3626723223754</v>
      </c>
      <c r="G116" s="133">
        <f>'Eurostat CPI data'!G116/'Eurostat CPI data'!$G$12*100</f>
        <v>133.33333333333331</v>
      </c>
      <c r="H116" s="133">
        <f>'Eurostat CPI data'!H116/'Eurostat CPI data'!$H$12*100</f>
        <v>118.15486778133524</v>
      </c>
      <c r="I116" s="133">
        <f>'Eurostat CPI data'!I116/'Eurostat CPI data'!$I$12*100</f>
        <v>122.13592233009707</v>
      </c>
      <c r="J116" s="133">
        <f>'Eurostat CPI data'!J116/'Eurostat CPI data'!$J$12*100</f>
        <v>121.6294508147254</v>
      </c>
      <c r="K116" s="133">
        <f>'Eurostat CPI data'!K116/'Eurostat CPI data'!$K$12*100</f>
        <v>106.62393162393163</v>
      </c>
    </row>
    <row r="117" spans="1:11">
      <c r="A117" s="132">
        <v>38261</v>
      </c>
      <c r="B117" s="133">
        <f>'Eurostat CPI data'!B117/'Eurostat CPI data'!$B$12*100</f>
        <v>117.13516045912394</v>
      </c>
      <c r="C117" s="133">
        <f>'Eurostat CPI data'!C117/'Eurostat CPI data'!$C$12*100</f>
        <v>116.96679139382601</v>
      </c>
      <c r="D117" s="133">
        <f>'Eurostat CPI data'!D117/'Eurostat CPI data'!$D$12*100</f>
        <v>121.02977667493798</v>
      </c>
      <c r="E117" s="133">
        <f>'Eurostat CPI data'!E117/'Eurostat CPI data'!$E$12*100</f>
        <v>118.55134113198629</v>
      </c>
      <c r="F117" s="133">
        <f>'Eurostat CPI data'!F117/'Eurostat CPI data'!$F$12*100</f>
        <v>106.25662778366916</v>
      </c>
      <c r="G117" s="133">
        <f>'Eurostat CPI data'!G117/'Eurostat CPI data'!$G$12*100</f>
        <v>133.46720214190094</v>
      </c>
      <c r="H117" s="133">
        <f>'Eurostat CPI data'!H117/'Eurostat CPI data'!$H$12*100</f>
        <v>118.94936558757263</v>
      </c>
      <c r="I117" s="133">
        <f>'Eurostat CPI data'!I117/'Eurostat CPI data'!$I$12*100</f>
        <v>121.52912621359222</v>
      </c>
      <c r="J117" s="133">
        <f>'Eurostat CPI data'!J117/'Eurostat CPI data'!$J$12*100</f>
        <v>121.31563065781535</v>
      </c>
      <c r="K117" s="133">
        <f>'Eurostat CPI data'!K117/'Eurostat CPI data'!$K$12*100</f>
        <v>106.94444444444444</v>
      </c>
    </row>
    <row r="118" spans="1:11">
      <c r="A118" s="132">
        <v>38292</v>
      </c>
      <c r="B118" s="133">
        <f>'Eurostat CPI data'!B118/'Eurostat CPI data'!$B$12*100</f>
        <v>117.02974935582104</v>
      </c>
      <c r="C118" s="133">
        <f>'Eurostat CPI data'!C118/'Eurostat CPI data'!$C$12*100</f>
        <v>116.96679139382601</v>
      </c>
      <c r="D118" s="133">
        <f>'Eurostat CPI data'!D118/'Eurostat CPI data'!$D$12*100</f>
        <v>121.83622828784119</v>
      </c>
      <c r="E118" s="133">
        <f>'Eurostat CPI data'!E118/'Eurostat CPI data'!$E$12*100</f>
        <v>118.55134113198629</v>
      </c>
      <c r="F118" s="133">
        <f>'Eurostat CPI data'!F118/'Eurostat CPI data'!$F$12*100</f>
        <v>106.15058324496287</v>
      </c>
      <c r="G118" s="133">
        <f>'Eurostat CPI data'!G118/'Eurostat CPI data'!$G$12*100</f>
        <v>133.46720214190094</v>
      </c>
      <c r="H118" s="133">
        <f>'Eurostat CPI data'!H118/'Eurostat CPI data'!$H$12*100</f>
        <v>117.6568243804103</v>
      </c>
      <c r="I118" s="133">
        <f>'Eurostat CPI data'!I118/'Eurostat CPI data'!$I$12*100</f>
        <v>121.52912621359222</v>
      </c>
      <c r="J118" s="133">
        <f>'Eurostat CPI data'!J118/'Eurostat CPI data'!$J$12*100</f>
        <v>120.90525045262524</v>
      </c>
      <c r="K118" s="133">
        <f>'Eurostat CPI data'!K118/'Eurostat CPI data'!$K$12*100</f>
        <v>106.51709401709401</v>
      </c>
    </row>
    <row r="119" spans="1:11">
      <c r="A119" s="132">
        <v>38322</v>
      </c>
      <c r="B119" s="133">
        <f>'Eurostat CPI data'!B119/'Eurostat CPI data'!$B$12*100</f>
        <v>116.63152963223237</v>
      </c>
      <c r="C119" s="133">
        <f>'Eurostat CPI data'!C119/'Eurostat CPI data'!$C$12*100</f>
        <v>116.76800748362956</v>
      </c>
      <c r="D119" s="133">
        <f>'Eurostat CPI data'!D119/'Eurostat CPI data'!$D$12*100</f>
        <v>121.73697270471466</v>
      </c>
      <c r="E119" s="133">
        <f>'Eurostat CPI data'!E119/'Eurostat CPI data'!$E$12*100</f>
        <v>118.2441214699279</v>
      </c>
      <c r="F119" s="133">
        <f>'Eurostat CPI data'!F119/'Eurostat CPI data'!$F$12*100</f>
        <v>105.93849416755039</v>
      </c>
      <c r="G119" s="133">
        <f>'Eurostat CPI data'!G119/'Eurostat CPI data'!$G$12*100</f>
        <v>133.60107095046854</v>
      </c>
      <c r="H119" s="133">
        <f>'Eurostat CPI data'!H119/'Eurostat CPI data'!$H$12*100</f>
        <v>118.04814419542274</v>
      </c>
      <c r="I119" s="133">
        <f>'Eurostat CPI data'!I119/'Eurostat CPI data'!$I$12*100</f>
        <v>121.52912621359222</v>
      </c>
      <c r="J119" s="133">
        <f>'Eurostat CPI data'!J119/'Eurostat CPI data'!$J$12*100</f>
        <v>120.70006035003018</v>
      </c>
      <c r="K119" s="133">
        <f>'Eurostat CPI data'!K119/'Eurostat CPI data'!$K$12*100</f>
        <v>105.34188034188034</v>
      </c>
    </row>
    <row r="120" spans="1:11">
      <c r="A120" s="132">
        <v>38353</v>
      </c>
      <c r="B120" s="133">
        <f>'Eurostat CPI data'!B120/'Eurostat CPI data'!$B$12*100</f>
        <v>117.02974935582104</v>
      </c>
      <c r="C120" s="133">
        <f>'Eurostat CPI data'!C120/'Eurostat CPI data'!$C$12*100</f>
        <v>116.96679139382601</v>
      </c>
      <c r="D120" s="133">
        <f>'Eurostat CPI data'!D120/'Eurostat CPI data'!$D$12*100</f>
        <v>122.74193548387098</v>
      </c>
      <c r="E120" s="133">
        <f>'Eurostat CPI data'!E120/'Eurostat CPI data'!$E$12*100</f>
        <v>118.44499586435072</v>
      </c>
      <c r="F120" s="133">
        <f>'Eurostat CPI data'!F120/'Eurostat CPI data'!$F$12*100</f>
        <v>106.25662778366916</v>
      </c>
      <c r="G120" s="133">
        <f>'Eurostat CPI data'!G120/'Eurostat CPI data'!$G$12*100</f>
        <v>133.60107095046854</v>
      </c>
      <c r="H120" s="133">
        <f>'Eurostat CPI data'!H120/'Eurostat CPI data'!$H$12*100</f>
        <v>117.95327878572274</v>
      </c>
      <c r="I120" s="133">
        <f>'Eurostat CPI data'!I120/'Eurostat CPI data'!$I$12*100</f>
        <v>121.32281553398056</v>
      </c>
      <c r="J120" s="133">
        <f>'Eurostat CPI data'!J120/'Eurostat CPI data'!$J$12*100</f>
        <v>120.80869040434521</v>
      </c>
      <c r="K120" s="133">
        <f>'Eurostat CPI data'!K120/'Eurostat CPI data'!$K$12*100</f>
        <v>106.41025641025641</v>
      </c>
    </row>
    <row r="121" spans="1:11">
      <c r="A121" s="132">
        <v>38384</v>
      </c>
      <c r="B121" s="133">
        <f>'Eurostat CPI data'!B121/'Eurostat CPI data'!$B$12*100</f>
        <v>117.04146170063248</v>
      </c>
      <c r="C121" s="133">
        <f>'Eurostat CPI data'!C121/'Eurostat CPI data'!$C$12*100</f>
        <v>116.96679139382601</v>
      </c>
      <c r="D121" s="133">
        <f>'Eurostat CPI data'!D121/'Eurostat CPI data'!$D$12*100</f>
        <v>123.66004962779158</v>
      </c>
      <c r="E121" s="133">
        <f>'Eurostat CPI data'!E121/'Eurostat CPI data'!$E$12*100</f>
        <v>118.35046673756351</v>
      </c>
      <c r="F121" s="133">
        <f>'Eurostat CPI data'!F121/'Eurostat CPI data'!$F$12*100</f>
        <v>106.15058324496287</v>
      </c>
      <c r="G121" s="133">
        <f>'Eurostat CPI data'!G121/'Eurostat CPI data'!$G$12*100</f>
        <v>133.46720214190094</v>
      </c>
      <c r="H121" s="133">
        <f>'Eurostat CPI data'!H121/'Eurostat CPI data'!$H$12*100</f>
        <v>119.15095458318513</v>
      </c>
      <c r="I121" s="133">
        <f>'Eurostat CPI data'!I121/'Eurostat CPI data'!$I$12*100</f>
        <v>121.22572815533981</v>
      </c>
      <c r="J121" s="133">
        <f>'Eurostat CPI data'!J121/'Eurostat CPI data'!$J$12*100</f>
        <v>120.90525045262524</v>
      </c>
      <c r="K121" s="133">
        <f>'Eurostat CPI data'!K121/'Eurostat CPI data'!$K$12*100</f>
        <v>106.51709401709401</v>
      </c>
    </row>
    <row r="122" spans="1:11">
      <c r="A122" s="132">
        <v>38412</v>
      </c>
      <c r="B122" s="133">
        <f>'Eurostat CPI data'!B122/'Eurostat CPI data'!$B$12*100</f>
        <v>116.51440618411809</v>
      </c>
      <c r="C122" s="133">
        <f>'Eurostat CPI data'!C122/'Eurostat CPI data'!$C$12*100</f>
        <v>116.96679139382601</v>
      </c>
      <c r="D122" s="133">
        <f>'Eurostat CPI data'!D122/'Eurostat CPI data'!$D$12*100</f>
        <v>123.95781637717123</v>
      </c>
      <c r="E122" s="133">
        <f>'Eurostat CPI data'!E122/'Eurostat CPI data'!$E$12*100</f>
        <v>118.2441214699279</v>
      </c>
      <c r="F122" s="133">
        <f>'Eurostat CPI data'!F122/'Eurostat CPI data'!$F$12*100</f>
        <v>105.8324496288441</v>
      </c>
      <c r="G122" s="133">
        <f>'Eurostat CPI data'!G122/'Eurostat CPI data'!$G$12*100</f>
        <v>133.86880856760374</v>
      </c>
      <c r="H122" s="133">
        <f>'Eurostat CPI data'!H122/'Eurostat CPI data'!$H$12*100</f>
        <v>119.2458199928851</v>
      </c>
      <c r="I122" s="133">
        <f>'Eurostat CPI data'!I122/'Eurostat CPI data'!$I$12*100</f>
        <v>121.01941747572815</v>
      </c>
      <c r="J122" s="133">
        <f>'Eurostat CPI data'!J122/'Eurostat CPI data'!$J$12*100</f>
        <v>120.70006035003018</v>
      </c>
      <c r="K122" s="133">
        <f>'Eurostat CPI data'!K122/'Eurostat CPI data'!$K$12*100</f>
        <v>104.38034188034189</v>
      </c>
    </row>
    <row r="123" spans="1:11">
      <c r="A123" s="132">
        <v>38443</v>
      </c>
      <c r="B123" s="133">
        <f>'Eurostat CPI data'!B123/'Eurostat CPI data'!$B$12*100</f>
        <v>116.78379011478097</v>
      </c>
      <c r="C123" s="133">
        <f>'Eurostat CPI data'!C123/'Eurostat CPI data'!$C$12*100</f>
        <v>116.96679139382601</v>
      </c>
      <c r="D123" s="133">
        <f>'Eurostat CPI data'!D123/'Eurostat CPI data'!$D$12*100</f>
        <v>124.05707196029776</v>
      </c>
      <c r="E123" s="133">
        <f>'Eurostat CPI data'!E123/'Eurostat CPI data'!$E$12*100</f>
        <v>118.35046673756351</v>
      </c>
      <c r="F123" s="133">
        <f>'Eurostat CPI data'!F123/'Eurostat CPI data'!$F$12*100</f>
        <v>105.93849416755039</v>
      </c>
      <c r="G123" s="133">
        <f>'Eurostat CPI data'!G123/'Eurostat CPI data'!$G$12*100</f>
        <v>133.86880856760374</v>
      </c>
      <c r="H123" s="133">
        <f>'Eurostat CPI data'!H123/'Eurostat CPI data'!$H$12*100</f>
        <v>118.65291118226018</v>
      </c>
      <c r="I123" s="133">
        <f>'Eurostat CPI data'!I123/'Eurostat CPI data'!$I$12*100</f>
        <v>121.43203883495146</v>
      </c>
      <c r="J123" s="133">
        <f>'Eurostat CPI data'!J123/'Eurostat CPI data'!$J$12*100</f>
        <v>120.59143029571516</v>
      </c>
      <c r="K123" s="133">
        <f>'Eurostat CPI data'!K123/'Eurostat CPI data'!$K$12*100</f>
        <v>105.44871794871796</v>
      </c>
    </row>
    <row r="124" spans="1:11">
      <c r="A124" s="132">
        <v>38473</v>
      </c>
      <c r="B124" s="133">
        <f>'Eurostat CPI data'!B124/'Eurostat CPI data'!$B$12*100</f>
        <v>117.13516045912394</v>
      </c>
      <c r="C124" s="133">
        <f>'Eurostat CPI data'!C124/'Eurostat CPI data'!$C$12*100</f>
        <v>116.86155285313377</v>
      </c>
      <c r="D124" s="133">
        <f>'Eurostat CPI data'!D124/'Eurostat CPI data'!$D$12*100</f>
        <v>124.56575682382136</v>
      </c>
      <c r="E124" s="133">
        <f>'Eurostat CPI data'!E124/'Eurostat CPI data'!$E$12*100</f>
        <v>118.14959234314072</v>
      </c>
      <c r="F124" s="133">
        <f>'Eurostat CPI data'!F124/'Eurostat CPI data'!$F$12*100</f>
        <v>105.8324496288441</v>
      </c>
      <c r="G124" s="133">
        <f>'Eurostat CPI data'!G124/'Eurostat CPI data'!$G$12*100</f>
        <v>133.86880856760374</v>
      </c>
      <c r="H124" s="133">
        <f>'Eurostat CPI data'!H124/'Eurostat CPI data'!$H$12*100</f>
        <v>118.74777659196016</v>
      </c>
      <c r="I124" s="133">
        <f>'Eurostat CPI data'!I124/'Eurostat CPI data'!$I$12*100</f>
        <v>121.83252427184466</v>
      </c>
      <c r="J124" s="133">
        <f>'Eurostat CPI data'!J124/'Eurostat CPI data'!$J$12*100</f>
        <v>120.59143029571516</v>
      </c>
      <c r="K124" s="133">
        <f>'Eurostat CPI data'!K124/'Eurostat CPI data'!$K$12*100</f>
        <v>106.83760683760684</v>
      </c>
    </row>
    <row r="125" spans="1:11">
      <c r="A125" s="132">
        <v>38504</v>
      </c>
      <c r="B125" s="133">
        <f>'Eurostat CPI data'!B125/'Eurostat CPI data'!$B$12*100</f>
        <v>117.32255797610682</v>
      </c>
      <c r="C125" s="133">
        <f>'Eurostat CPI data'!C125/'Eurostat CPI data'!$C$12*100</f>
        <v>116.96679139382601</v>
      </c>
      <c r="D125" s="133">
        <f>'Eurostat CPI data'!D125/'Eurostat CPI data'!$D$12*100</f>
        <v>124.66501240694789</v>
      </c>
      <c r="E125" s="133">
        <f>'Eurostat CPI data'!E125/'Eurostat CPI data'!$E$12*100</f>
        <v>118.2441214699279</v>
      </c>
      <c r="F125" s="133">
        <f>'Eurostat CPI data'!F125/'Eurostat CPI data'!$F$12*100</f>
        <v>105.93849416755039</v>
      </c>
      <c r="G125" s="133">
        <f>'Eurostat CPI data'!G125/'Eurostat CPI data'!$G$12*100</f>
        <v>133.86880856760374</v>
      </c>
      <c r="H125" s="133">
        <f>'Eurostat CPI data'!H125/'Eurostat CPI data'!$H$12*100</f>
        <v>118.84264200166015</v>
      </c>
      <c r="I125" s="133">
        <f>'Eurostat CPI data'!I125/'Eurostat CPI data'!$I$12*100</f>
        <v>121.43203883495146</v>
      </c>
      <c r="J125" s="133">
        <f>'Eurostat CPI data'!J125/'Eurostat CPI data'!$J$12*100</f>
        <v>120.80869040434521</v>
      </c>
      <c r="K125" s="133">
        <f>'Eurostat CPI data'!K125/'Eurostat CPI data'!$K$12*100</f>
        <v>107.37179487179486</v>
      </c>
    </row>
    <row r="126" spans="1:11">
      <c r="A126" s="132">
        <v>38534</v>
      </c>
      <c r="B126" s="133">
        <f>'Eurostat CPI data'!B126/'Eurostat CPI data'!$B$12*100</f>
        <v>117.5802295619583</v>
      </c>
      <c r="C126" s="133">
        <f>'Eurostat CPI data'!C126/'Eurostat CPI data'!$C$12*100</f>
        <v>116.96679139382601</v>
      </c>
      <c r="D126" s="133">
        <f>'Eurostat CPI data'!D126/'Eurostat CPI data'!$D$12*100</f>
        <v>124.56575682382136</v>
      </c>
      <c r="E126" s="133">
        <f>'Eurostat CPI data'!E126/'Eurostat CPI data'!$E$12*100</f>
        <v>118.2441214699279</v>
      </c>
      <c r="F126" s="133">
        <f>'Eurostat CPI data'!F126/'Eurostat CPI data'!$F$12*100</f>
        <v>105.8324496288441</v>
      </c>
      <c r="G126" s="133">
        <f>'Eurostat CPI data'!G126/'Eurostat CPI data'!$G$12*100</f>
        <v>133.86880856760374</v>
      </c>
      <c r="H126" s="133">
        <f>'Eurostat CPI data'!H126/'Eurostat CPI data'!$H$12*100</f>
        <v>119.74386339381005</v>
      </c>
      <c r="I126" s="133">
        <f>'Eurostat CPI data'!I126/'Eurostat CPI data'!$I$12*100</f>
        <v>121.11650485436891</v>
      </c>
      <c r="J126" s="133">
        <f>'Eurostat CPI data'!J126/'Eurostat CPI data'!$J$12*100</f>
        <v>120.18105009052505</v>
      </c>
      <c r="K126" s="133">
        <f>'Eurostat CPI data'!K126/'Eurostat CPI data'!$K$12*100</f>
        <v>108.76068376068378</v>
      </c>
    </row>
    <row r="127" spans="1:11">
      <c r="A127" s="132">
        <v>38565</v>
      </c>
      <c r="B127" s="133">
        <f>'Eurostat CPI data'!B127/'Eurostat CPI data'!$B$12*100</f>
        <v>117.60365425158116</v>
      </c>
      <c r="C127" s="133">
        <f>'Eurostat CPI data'!C127/'Eurostat CPI data'!$C$12*100</f>
        <v>116.96679139382601</v>
      </c>
      <c r="D127" s="133">
        <f>'Eurostat CPI data'!D127/'Eurostat CPI data'!$D$12*100</f>
        <v>124.2679900744417</v>
      </c>
      <c r="E127" s="133">
        <f>'Eurostat CPI data'!E127/'Eurostat CPI data'!$E$12*100</f>
        <v>118.14959234314072</v>
      </c>
      <c r="F127" s="133">
        <f>'Eurostat CPI data'!F127/'Eurostat CPI data'!$F$12*100</f>
        <v>106.15058324496287</v>
      </c>
      <c r="G127" s="133">
        <f>'Eurostat CPI data'!G127/'Eurostat CPI data'!$G$12*100</f>
        <v>133.86880856760374</v>
      </c>
      <c r="H127" s="133">
        <f>'Eurostat CPI data'!H127/'Eurostat CPI data'!$H$12*100</f>
        <v>119.34068540258509</v>
      </c>
      <c r="I127" s="133">
        <f>'Eurostat CPI data'!I127/'Eurostat CPI data'!$I$12*100</f>
        <v>120.8131067961165</v>
      </c>
      <c r="J127" s="133">
        <f>'Eurostat CPI data'!J127/'Eurostat CPI data'!$J$12*100</f>
        <v>120.28968014484008</v>
      </c>
      <c r="K127" s="133">
        <f>'Eurostat CPI data'!K127/'Eurostat CPI data'!$K$12*100</f>
        <v>108.54700854700855</v>
      </c>
    </row>
    <row r="128" spans="1:11">
      <c r="A128" s="132">
        <v>38596</v>
      </c>
      <c r="B128" s="133">
        <f>'Eurostat CPI data'!B128/'Eurostat CPI data'!$B$12*100</f>
        <v>117.19372218318109</v>
      </c>
      <c r="C128" s="133">
        <f>'Eurostat CPI data'!C128/'Eurostat CPI data'!$C$12*100</f>
        <v>116.86155285313377</v>
      </c>
      <c r="D128" s="133">
        <f>'Eurostat CPI data'!D128/'Eurostat CPI data'!$D$12*100</f>
        <v>123.85856079404466</v>
      </c>
      <c r="E128" s="133">
        <f>'Eurostat CPI data'!E128/'Eurostat CPI data'!$E$12*100</f>
        <v>117.94871794871796</v>
      </c>
      <c r="F128" s="133">
        <f>'Eurostat CPI data'!F128/'Eurostat CPI data'!$F$12*100</f>
        <v>106.15058324496287</v>
      </c>
      <c r="G128" s="133">
        <f>'Eurostat CPI data'!G128/'Eurostat CPI data'!$G$12*100</f>
        <v>133.86880856760374</v>
      </c>
      <c r="H128" s="133">
        <f>'Eurostat CPI data'!H128/'Eurostat CPI data'!$H$12*100</f>
        <v>117.95327878572274</v>
      </c>
      <c r="I128" s="133">
        <f>'Eurostat CPI data'!I128/'Eurostat CPI data'!$I$12*100</f>
        <v>121.43203883495146</v>
      </c>
      <c r="J128" s="133">
        <f>'Eurostat CPI data'!J128/'Eurostat CPI data'!$J$12*100</f>
        <v>121.11044055522029</v>
      </c>
      <c r="K128" s="133">
        <f>'Eurostat CPI data'!K128/'Eurostat CPI data'!$K$12*100</f>
        <v>107.37179487179486</v>
      </c>
    </row>
    <row r="129" spans="1:11">
      <c r="A129" s="132">
        <v>38626</v>
      </c>
      <c r="B129" s="133">
        <f>'Eurostat CPI data'!B129/'Eurostat CPI data'!$B$12*100</f>
        <v>117.26399625204967</v>
      </c>
      <c r="C129" s="133">
        <f>'Eurostat CPI data'!C129/'Eurostat CPI data'!$C$12*100</f>
        <v>116.96679139382601</v>
      </c>
      <c r="D129" s="133">
        <f>'Eurostat CPI data'!D129/'Eurostat CPI data'!$D$12*100</f>
        <v>124.36724565756825</v>
      </c>
      <c r="E129" s="133">
        <f>'Eurostat CPI data'!E129/'Eurostat CPI data'!$E$12*100</f>
        <v>118.04324707550515</v>
      </c>
      <c r="F129" s="133">
        <f>'Eurostat CPI data'!F129/'Eurostat CPI data'!$F$12*100</f>
        <v>106.15058324496287</v>
      </c>
      <c r="G129" s="133">
        <f>'Eurostat CPI data'!G129/'Eurostat CPI data'!$G$12*100</f>
        <v>134.00267737617133</v>
      </c>
      <c r="H129" s="133">
        <f>'Eurostat CPI data'!H129/'Eurostat CPI data'!$H$12*100</f>
        <v>118.15486778133524</v>
      </c>
      <c r="I129" s="133">
        <f>'Eurostat CPI data'!I129/'Eurostat CPI data'!$I$12*100</f>
        <v>121.73543689320387</v>
      </c>
      <c r="J129" s="133">
        <f>'Eurostat CPI data'!J129/'Eurostat CPI data'!$J$12*100</f>
        <v>121.01388050694027</v>
      </c>
      <c r="K129" s="133">
        <f>'Eurostat CPI data'!K129/'Eurostat CPI data'!$K$12*100</f>
        <v>107.37179487179486</v>
      </c>
    </row>
    <row r="130" spans="1:11">
      <c r="A130" s="132">
        <v>38657</v>
      </c>
      <c r="B130" s="133">
        <f>'Eurostat CPI data'!B130/'Eurostat CPI data'!$B$12*100</f>
        <v>117.19372218318109</v>
      </c>
      <c r="C130" s="133">
        <f>'Eurostat CPI data'!C130/'Eurostat CPI data'!$C$12*100</f>
        <v>116.96679139382601</v>
      </c>
      <c r="D130" s="133">
        <f>'Eurostat CPI data'!D130/'Eurostat CPI data'!$D$12*100</f>
        <v>124.36724565756825</v>
      </c>
      <c r="E130" s="133">
        <f>'Eurostat CPI data'!E130/'Eurostat CPI data'!$E$12*100</f>
        <v>117.94871794871796</v>
      </c>
      <c r="F130" s="133">
        <f>'Eurostat CPI data'!F130/'Eurostat CPI data'!$F$12*100</f>
        <v>106.3626723223754</v>
      </c>
      <c r="G130" s="133">
        <f>'Eurostat CPI data'!G130/'Eurostat CPI data'!$G$12*100</f>
        <v>134.00267737617133</v>
      </c>
      <c r="H130" s="133">
        <f>'Eurostat CPI data'!H130/'Eurostat CPI data'!$H$12*100</f>
        <v>117.6568243804103</v>
      </c>
      <c r="I130" s="133">
        <f>'Eurostat CPI data'!I130/'Eurostat CPI data'!$I$12*100</f>
        <v>121.73543689320387</v>
      </c>
      <c r="J130" s="133">
        <f>'Eurostat CPI data'!J130/'Eurostat CPI data'!$J$12*100</f>
        <v>120.80869040434521</v>
      </c>
      <c r="K130" s="133">
        <f>'Eurostat CPI data'!K130/'Eurostat CPI data'!$K$12*100</f>
        <v>107.05128205128207</v>
      </c>
    </row>
    <row r="131" spans="1:11">
      <c r="A131" s="132">
        <v>38687</v>
      </c>
      <c r="B131" s="133">
        <f>'Eurostat CPI data'!B131/'Eurostat CPI data'!$B$12*100</f>
        <v>116.81892714921527</v>
      </c>
      <c r="C131" s="133">
        <f>'Eurostat CPI data'!C131/'Eurostat CPI data'!$C$12*100</f>
        <v>116.76800748362956</v>
      </c>
      <c r="D131" s="133">
        <f>'Eurostat CPI data'!D131/'Eurostat CPI data'!$D$12*100</f>
        <v>123.75930521091811</v>
      </c>
      <c r="E131" s="133">
        <f>'Eurostat CPI data'!E131/'Eurostat CPI data'!$E$12*100</f>
        <v>117.84237268108238</v>
      </c>
      <c r="F131" s="133">
        <f>'Eurostat CPI data'!F131/'Eurostat CPI data'!$F$12*100</f>
        <v>105.93849416755039</v>
      </c>
      <c r="G131" s="133">
        <f>'Eurostat CPI data'!G131/'Eurostat CPI data'!$G$12*100</f>
        <v>134.53815261044176</v>
      </c>
      <c r="H131" s="133">
        <f>'Eurostat CPI data'!H131/'Eurostat CPI data'!$H$12*100</f>
        <v>117.55010079449781</v>
      </c>
      <c r="I131" s="133">
        <f>'Eurostat CPI data'!I131/'Eurostat CPI data'!$I$12*100</f>
        <v>121.22572815533981</v>
      </c>
      <c r="J131" s="133">
        <f>'Eurostat CPI data'!J131/'Eurostat CPI data'!$J$12*100</f>
        <v>120.59143029571516</v>
      </c>
      <c r="K131" s="133">
        <f>'Eurostat CPI data'!K131/'Eurostat CPI data'!$K$12*100</f>
        <v>105.87606837606837</v>
      </c>
    </row>
    <row r="132" spans="1:11">
      <c r="A132" s="132">
        <v>38718</v>
      </c>
      <c r="B132" s="133">
        <f>'Eurostat CPI data'!B132/'Eurostat CPI data'!$B$12*100</f>
        <v>117.27570859686109</v>
      </c>
      <c r="C132" s="133">
        <f>'Eurostat CPI data'!C132/'Eurostat CPI data'!$C$12*100</f>
        <v>117.0018709073901</v>
      </c>
      <c r="D132" s="133">
        <f>'Eurostat CPI data'!D132/'Eurostat CPI data'!$D$12*100</f>
        <v>123.88337468982631</v>
      </c>
      <c r="E132" s="133">
        <f>'Eurostat CPI data'!E132/'Eurostat CPI data'!$E$12*100</f>
        <v>118.2441214699279</v>
      </c>
      <c r="F132" s="133">
        <f>'Eurostat CPI data'!F132/'Eurostat CPI data'!$F$12*100</f>
        <v>105.8324496288441</v>
      </c>
      <c r="G132" s="133">
        <f>'Eurostat CPI data'!G132/'Eurostat CPI data'!$G$12*100</f>
        <v>134.67202141900935</v>
      </c>
      <c r="H132" s="133">
        <f>'Eurostat CPI data'!H132/'Eurostat CPI data'!$H$12*100</f>
        <v>117.6212498517728</v>
      </c>
      <c r="I132" s="133">
        <f>'Eurostat CPI data'!I132/'Eurostat CPI data'!$I$12*100</f>
        <v>120.78883495145631</v>
      </c>
      <c r="J132" s="133">
        <f>'Eurostat CPI data'!J132/'Eurostat CPI data'!$J$12*100</f>
        <v>120.88111044055523</v>
      </c>
      <c r="K132" s="133">
        <f>'Eurostat CPI data'!K132/'Eurostat CPI data'!$K$12*100</f>
        <v>107.26495726495729</v>
      </c>
    </row>
    <row r="133" spans="1:11">
      <c r="A133" s="132">
        <v>38749</v>
      </c>
      <c r="B133" s="133">
        <f>'Eurostat CPI data'!B133/'Eurostat CPI data'!$B$12*100</f>
        <v>117.20543452799251</v>
      </c>
      <c r="C133" s="133">
        <f>'Eurostat CPI data'!C133/'Eurostat CPI data'!$C$12*100</f>
        <v>117.0954162768943</v>
      </c>
      <c r="D133" s="133">
        <f>'Eurostat CPI data'!D133/'Eurostat CPI data'!$D$12*100</f>
        <v>124.13151364764268</v>
      </c>
      <c r="E133" s="133">
        <f>'Eurostat CPI data'!E133/'Eurostat CPI data'!$E$12*100</f>
        <v>118.12596006144393</v>
      </c>
      <c r="F133" s="133">
        <f>'Eurostat CPI data'!F133/'Eurostat CPI data'!$F$12*100</f>
        <v>105.6203605514316</v>
      </c>
      <c r="G133" s="133">
        <f>'Eurostat CPI data'!G133/'Eurostat CPI data'!$G$12*100</f>
        <v>134.67202141900935</v>
      </c>
      <c r="H133" s="133">
        <f>'Eurostat CPI data'!H133/'Eurostat CPI data'!$H$12*100</f>
        <v>118.46318036286021</v>
      </c>
      <c r="I133" s="133">
        <f>'Eurostat CPI data'!I133/'Eurostat CPI data'!$I$12*100</f>
        <v>122.49999999999999</v>
      </c>
      <c r="J133" s="133">
        <f>'Eurostat CPI data'!J133/'Eurostat CPI data'!$J$12*100</f>
        <v>121.65359082679544</v>
      </c>
      <c r="K133" s="133">
        <f>'Eurostat CPI data'!K133/'Eurostat CPI data'!$K$12*100</f>
        <v>106.62393162393163</v>
      </c>
    </row>
    <row r="134" spans="1:11">
      <c r="A134" s="132">
        <v>38777</v>
      </c>
      <c r="B134" s="133">
        <f>'Eurostat CPI data'!B134/'Eurostat CPI data'!$B$12*100</f>
        <v>117.33427032091825</v>
      </c>
      <c r="C134" s="133">
        <f>'Eurostat CPI data'!C134/'Eurostat CPI data'!$C$12*100</f>
        <v>117.02525724976613</v>
      </c>
      <c r="D134" s="133">
        <f>'Eurostat CPI data'!D134/'Eurostat CPI data'!$D$12*100</f>
        <v>123.014888337469</v>
      </c>
      <c r="E134" s="133">
        <f>'Eurostat CPI data'!E134/'Eurostat CPI data'!$E$12*100</f>
        <v>117.98416637126314</v>
      </c>
      <c r="F134" s="133">
        <f>'Eurostat CPI data'!F134/'Eurostat CPI data'!$F$12*100</f>
        <v>106.15058324496287</v>
      </c>
      <c r="G134" s="133">
        <f>'Eurostat CPI data'!G134/'Eurostat CPI data'!$G$12*100</f>
        <v>134.40428380187416</v>
      </c>
      <c r="H134" s="133">
        <f>'Eurostat CPI data'!H134/'Eurostat CPI data'!$H$12*100</f>
        <v>117.53824261828531</v>
      </c>
      <c r="I134" s="133">
        <f>'Eurostat CPI data'!I134/'Eurostat CPI data'!$I$12*100</f>
        <v>122.42718446601941</v>
      </c>
      <c r="J134" s="133">
        <f>'Eurostat CPI data'!J134/'Eurostat CPI data'!$J$12*100</f>
        <v>122.10018105009053</v>
      </c>
      <c r="K134" s="133">
        <f>'Eurostat CPI data'!K134/'Eurostat CPI data'!$K$12*100</f>
        <v>107.37179487179486</v>
      </c>
    </row>
    <row r="135" spans="1:11">
      <c r="A135" s="132">
        <v>38808</v>
      </c>
      <c r="B135" s="133">
        <f>'Eurostat CPI data'!B135/'Eurostat CPI data'!$B$12*100</f>
        <v>117.60365425158116</v>
      </c>
      <c r="C135" s="133">
        <f>'Eurostat CPI data'!C135/'Eurostat CPI data'!$C$12*100</f>
        <v>117.0954162768943</v>
      </c>
      <c r="D135" s="133">
        <f>'Eurostat CPI data'!D135/'Eurostat CPI data'!$D$12*100</f>
        <v>122.41935483870969</v>
      </c>
      <c r="E135" s="133">
        <f>'Eurostat CPI data'!E135/'Eurostat CPI data'!$E$12*100</f>
        <v>118.07869549805035</v>
      </c>
      <c r="F135" s="133">
        <f>'Eurostat CPI data'!F135/'Eurostat CPI data'!$F$12*100</f>
        <v>106.15058324496287</v>
      </c>
      <c r="G135" s="133">
        <f>'Eurostat CPI data'!G135/'Eurostat CPI data'!$G$12*100</f>
        <v>134.67202141900935</v>
      </c>
      <c r="H135" s="133">
        <f>'Eurostat CPI data'!H135/'Eurostat CPI data'!$H$12*100</f>
        <v>118.41574765801019</v>
      </c>
      <c r="I135" s="133">
        <f>'Eurostat CPI data'!I135/'Eurostat CPI data'!$I$12*100</f>
        <v>122.35436893203881</v>
      </c>
      <c r="J135" s="133">
        <f>'Eurostat CPI data'!J135/'Eurostat CPI data'!$J$12*100</f>
        <v>122.29330114665058</v>
      </c>
      <c r="K135" s="133">
        <f>'Eurostat CPI data'!K135/'Eurostat CPI data'!$K$12*100</f>
        <v>108.33333333333334</v>
      </c>
    </row>
    <row r="136" spans="1:11">
      <c r="A136" s="132">
        <v>38838</v>
      </c>
      <c r="B136" s="133">
        <f>'Eurostat CPI data'!B136/'Eurostat CPI data'!$B$12*100</f>
        <v>117.5802295619583</v>
      </c>
      <c r="C136" s="133">
        <f>'Eurostat CPI data'!C136/'Eurostat CPI data'!$C$12*100</f>
        <v>117.2708138447147</v>
      </c>
      <c r="D136" s="133">
        <f>'Eurostat CPI data'!D136/'Eurostat CPI data'!$D$12*100</f>
        <v>122.6302729528536</v>
      </c>
      <c r="E136" s="133">
        <f>'Eurostat CPI data'!E136/'Eurostat CPI data'!$E$12*100</f>
        <v>118.22048918823114</v>
      </c>
      <c r="F136" s="133">
        <f>'Eurostat CPI data'!F136/'Eurostat CPI data'!$F$12*100</f>
        <v>106.3626723223754</v>
      </c>
      <c r="G136" s="133">
        <f>'Eurostat CPI data'!G136/'Eurostat CPI data'!$G$12*100</f>
        <v>134.80589022757695</v>
      </c>
      <c r="H136" s="133">
        <f>'Eurostat CPI data'!H136/'Eurostat CPI data'!$H$12*100</f>
        <v>118.02442784299775</v>
      </c>
      <c r="I136" s="133">
        <f>'Eurostat CPI data'!I136/'Eurostat CPI data'!$I$12*100</f>
        <v>120.93446601941747</v>
      </c>
      <c r="J136" s="133">
        <f>'Eurostat CPI data'!J136/'Eurostat CPI data'!$J$12*100</f>
        <v>122.98129149064576</v>
      </c>
      <c r="K136" s="133">
        <f>'Eurostat CPI data'!K136/'Eurostat CPI data'!$K$12*100</f>
        <v>107.69230769230769</v>
      </c>
    </row>
    <row r="137" spans="1:11">
      <c r="A137" s="132">
        <v>38869</v>
      </c>
      <c r="B137" s="133">
        <f>'Eurostat CPI data'!B137/'Eurostat CPI data'!$B$12*100</f>
        <v>117.9901616303584</v>
      </c>
      <c r="C137" s="133">
        <f>'Eurostat CPI data'!C137/'Eurostat CPI data'!$C$12*100</f>
        <v>117.28250701590271</v>
      </c>
      <c r="D137" s="133">
        <f>'Eurostat CPI data'!D137/'Eurostat CPI data'!$D$12*100</f>
        <v>122.87841191067</v>
      </c>
      <c r="E137" s="133">
        <f>'Eurostat CPI data'!E137/'Eurostat CPI data'!$E$12*100</f>
        <v>118.12596006144393</v>
      </c>
      <c r="F137" s="133">
        <f>'Eurostat CPI data'!F137/'Eurostat CPI data'!$F$12*100</f>
        <v>106.57476139978792</v>
      </c>
      <c r="G137" s="133">
        <f>'Eurostat CPI data'!G137/'Eurostat CPI data'!$G$12*100</f>
        <v>134.53815261044176</v>
      </c>
      <c r="H137" s="133">
        <f>'Eurostat CPI data'!H137/'Eurostat CPI data'!$H$12*100</f>
        <v>118.93750741136013</v>
      </c>
      <c r="I137" s="133">
        <f>'Eurostat CPI data'!I137/'Eurostat CPI data'!$I$12*100</f>
        <v>121.15291262135921</v>
      </c>
      <c r="J137" s="133">
        <f>'Eurostat CPI data'!J137/'Eurostat CPI data'!$J$12*100</f>
        <v>122.89680144840072</v>
      </c>
      <c r="K137" s="133">
        <f>'Eurostat CPI data'!K137/'Eurostat CPI data'!$K$12*100</f>
        <v>109.29487179487181</v>
      </c>
    </row>
    <row r="138" spans="1:11">
      <c r="A138" s="132">
        <v>38899</v>
      </c>
      <c r="B138" s="133">
        <f>'Eurostat CPI data'!B138/'Eurostat CPI data'!$B$12*100</f>
        <v>117.87303818224409</v>
      </c>
      <c r="C138" s="133">
        <f>'Eurostat CPI data'!C138/'Eurostat CPI data'!$C$12*100</f>
        <v>117.49298409728719</v>
      </c>
      <c r="D138" s="133">
        <f>'Eurostat CPI data'!D138/'Eurostat CPI data'!$D$12*100</f>
        <v>123.00248138957816</v>
      </c>
      <c r="E138" s="133">
        <f>'Eurostat CPI data'!E138/'Eurostat CPI data'!$E$12*100</f>
        <v>118.37409901926033</v>
      </c>
      <c r="F138" s="133">
        <f>'Eurostat CPI data'!F138/'Eurostat CPI data'!$F$12*100</f>
        <v>106.99893955461295</v>
      </c>
      <c r="G138" s="133">
        <f>'Eurostat CPI data'!G138/'Eurostat CPI data'!$G$12*100</f>
        <v>135.07362784471218</v>
      </c>
      <c r="H138" s="133">
        <f>'Eurostat CPI data'!H138/'Eurostat CPI data'!$H$12*100</f>
        <v>117.50266808964783</v>
      </c>
      <c r="I138" s="133">
        <f>'Eurostat CPI data'!I138/'Eurostat CPI data'!$I$12*100</f>
        <v>120.95873786407768</v>
      </c>
      <c r="J138" s="133">
        <f>'Eurostat CPI data'!J138/'Eurostat CPI data'!$J$12*100</f>
        <v>123.00543150271575</v>
      </c>
      <c r="K138" s="133">
        <f>'Eurostat CPI data'!K138/'Eurostat CPI data'!$K$12*100</f>
        <v>108.11965811965814</v>
      </c>
    </row>
    <row r="139" spans="1:11">
      <c r="A139" s="132">
        <v>38930</v>
      </c>
      <c r="B139" s="133">
        <f>'Eurostat CPI data'!B139/'Eurostat CPI data'!$B$12*100</f>
        <v>118.21269618177561</v>
      </c>
      <c r="C139" s="133">
        <f>'Eurostat CPI data'!C139/'Eurostat CPI data'!$C$12*100</f>
        <v>117.57483629560338</v>
      </c>
      <c r="D139" s="133">
        <f>'Eurostat CPI data'!D139/'Eurostat CPI data'!$D$12*100</f>
        <v>122.89081885856079</v>
      </c>
      <c r="E139" s="133">
        <f>'Eurostat CPI data'!E139/'Eurostat CPI data'!$E$12*100</f>
        <v>118.51589270944109</v>
      </c>
      <c r="F139" s="133">
        <f>'Eurostat CPI data'!F139/'Eurostat CPI data'!$F$12*100</f>
        <v>107.52916224814425</v>
      </c>
      <c r="G139" s="133">
        <f>'Eurostat CPI data'!G139/'Eurostat CPI data'!$G$12*100</f>
        <v>134.67202141900935</v>
      </c>
      <c r="H139" s="133">
        <f>'Eurostat CPI data'!H139/'Eurostat CPI data'!$H$12*100</f>
        <v>117.6212498517728</v>
      </c>
      <c r="I139" s="133">
        <f>'Eurostat CPI data'!I139/'Eurostat CPI data'!$I$12*100</f>
        <v>121.04368932038834</v>
      </c>
      <c r="J139" s="133">
        <f>'Eurostat CPI data'!J139/'Eurostat CPI data'!$J$12*100</f>
        <v>122.87266143633073</v>
      </c>
      <c r="K139" s="133">
        <f>'Eurostat CPI data'!K139/'Eurostat CPI data'!$K$12*100</f>
        <v>109.50854700854703</v>
      </c>
    </row>
    <row r="140" spans="1:11">
      <c r="A140" s="132">
        <v>38961</v>
      </c>
      <c r="B140" s="133">
        <f>'Eurostat CPI data'!B140/'Eurostat CPI data'!$B$12*100</f>
        <v>118.21269618177561</v>
      </c>
      <c r="C140" s="133">
        <f>'Eurostat CPI data'!C140/'Eurostat CPI data'!$C$12*100</f>
        <v>117.73854069223573</v>
      </c>
      <c r="D140" s="133">
        <f>'Eurostat CPI data'!D140/'Eurostat CPI data'!$D$12*100</f>
        <v>123.25062034739456</v>
      </c>
      <c r="E140" s="133">
        <f>'Eurostat CPI data'!E140/'Eurostat CPI data'!$E$12*100</f>
        <v>118.43317972350232</v>
      </c>
      <c r="F140" s="133">
        <f>'Eurostat CPI data'!F140/'Eurostat CPI data'!$F$12*100</f>
        <v>107.847295864263</v>
      </c>
      <c r="G140" s="133">
        <f>'Eurostat CPI data'!G140/'Eurostat CPI data'!$G$12*100</f>
        <v>135.20749665327978</v>
      </c>
      <c r="H140" s="133">
        <f>'Eurostat CPI data'!H140/'Eurostat CPI data'!$H$12*100</f>
        <v>117.22993003676035</v>
      </c>
      <c r="I140" s="133">
        <f>'Eurostat CPI data'!I140/'Eurostat CPI data'!$I$12*100</f>
        <v>121.16504854368932</v>
      </c>
      <c r="J140" s="133">
        <f>'Eurostat CPI data'!J140/'Eurostat CPI data'!$J$12*100</f>
        <v>123.30718165359083</v>
      </c>
      <c r="K140" s="133">
        <f>'Eurostat CPI data'!K140/'Eurostat CPI data'!$K$12*100</f>
        <v>108.97435897435899</v>
      </c>
    </row>
    <row r="141" spans="1:11">
      <c r="A141" s="132">
        <v>38991</v>
      </c>
      <c r="B141" s="133">
        <f>'Eurostat CPI data'!B141/'Eurostat CPI data'!$B$12*100</f>
        <v>118.18927149215273</v>
      </c>
      <c r="C141" s="133">
        <f>'Eurostat CPI data'!C141/'Eurostat CPI data'!$C$12*100</f>
        <v>117.79700654817586</v>
      </c>
      <c r="D141" s="133">
        <f>'Eurostat CPI data'!D141/'Eurostat CPI data'!$D$12*100</f>
        <v>122.23325062034741</v>
      </c>
      <c r="E141" s="133">
        <f>'Eurostat CPI data'!E141/'Eurostat CPI data'!$E$12*100</f>
        <v>118.5986056953799</v>
      </c>
      <c r="F141" s="133">
        <f>'Eurostat CPI data'!F141/'Eurostat CPI data'!$F$12*100</f>
        <v>107.95334040296925</v>
      </c>
      <c r="G141" s="133">
        <f>'Eurostat CPI data'!G141/'Eurostat CPI data'!$G$12*100</f>
        <v>134.80589022757695</v>
      </c>
      <c r="H141" s="133">
        <f>'Eurostat CPI data'!H141/'Eurostat CPI data'!$H$12*100</f>
        <v>117.82283884738527</v>
      </c>
      <c r="I141" s="133">
        <f>'Eurostat CPI data'!I141/'Eurostat CPI data'!$I$12*100</f>
        <v>121.69902912621357</v>
      </c>
      <c r="J141" s="133">
        <f>'Eurostat CPI data'!J141/'Eurostat CPI data'!$J$12*100</f>
        <v>123.31925165962585</v>
      </c>
      <c r="K141" s="133">
        <f>'Eurostat CPI data'!K141/'Eurostat CPI data'!$K$12*100</f>
        <v>108.76068376068378</v>
      </c>
    </row>
    <row r="142" spans="1:11">
      <c r="A142" s="132">
        <v>39022</v>
      </c>
      <c r="B142" s="133">
        <f>'Eurostat CPI data'!B142/'Eurostat CPI data'!$B$12*100</f>
        <v>118.11899742328413</v>
      </c>
      <c r="C142" s="133">
        <f>'Eurostat CPI data'!C142/'Eurostat CPI data'!$C$12*100</f>
        <v>117.87885874649207</v>
      </c>
      <c r="D142" s="133">
        <f>'Eurostat CPI data'!D142/'Eurostat CPI data'!$D$12*100</f>
        <v>123.06451612903227</v>
      </c>
      <c r="E142" s="133">
        <f>'Eurostat CPI data'!E142/'Eurostat CPI data'!$E$12*100</f>
        <v>118.74039938556066</v>
      </c>
      <c r="F142" s="133">
        <f>'Eurostat CPI data'!F142/'Eurostat CPI data'!$F$12*100</f>
        <v>108.271474019088</v>
      </c>
      <c r="G142" s="133">
        <f>'Eurostat CPI data'!G142/'Eurostat CPI data'!$G$12*100</f>
        <v>134.80589022757695</v>
      </c>
      <c r="H142" s="133">
        <f>'Eurostat CPI data'!H142/'Eurostat CPI data'!$H$12*100</f>
        <v>117.97699513814774</v>
      </c>
      <c r="I142" s="133">
        <f>'Eurostat CPI data'!I142/'Eurostat CPI data'!$I$12*100</f>
        <v>121.88106796116504</v>
      </c>
      <c r="J142" s="133">
        <f>'Eurostat CPI data'!J142/'Eurostat CPI data'!$J$12*100</f>
        <v>123.1502715751358</v>
      </c>
      <c r="K142" s="133">
        <f>'Eurostat CPI data'!K142/'Eurostat CPI data'!$K$12*100</f>
        <v>108.22649572649571</v>
      </c>
    </row>
    <row r="143" spans="1:11">
      <c r="A143" s="132">
        <v>39052</v>
      </c>
      <c r="B143" s="133">
        <f>'Eurostat CPI data'!B143/'Eurostat CPI data'!$B$12*100</f>
        <v>117.74420238931836</v>
      </c>
      <c r="C143" s="133">
        <f>'Eurostat CPI data'!C143/'Eurostat CPI data'!$C$12*100</f>
        <v>117.855472404116</v>
      </c>
      <c r="D143" s="133">
        <f>'Eurostat CPI data'!D143/'Eurostat CPI data'!$D$12*100</f>
        <v>122.48138957816377</v>
      </c>
      <c r="E143" s="133">
        <f>'Eurostat CPI data'!E143/'Eurostat CPI data'!$E$12*100</f>
        <v>118.70495096301548</v>
      </c>
      <c r="F143" s="133">
        <f>'Eurostat CPI data'!F143/'Eurostat CPI data'!$F$12*100</f>
        <v>108.16542948038177</v>
      </c>
      <c r="G143" s="133">
        <f>'Eurostat CPI data'!G143/'Eurostat CPI data'!$G$12*100</f>
        <v>135.475234270415</v>
      </c>
      <c r="H143" s="133">
        <f>'Eurostat CPI data'!H143/'Eurostat CPI data'!$H$12*100</f>
        <v>117.6212498517728</v>
      </c>
      <c r="I143" s="133">
        <f>'Eurostat CPI data'!I143/'Eurostat CPI data'!$I$12*100</f>
        <v>121.5533980582524</v>
      </c>
      <c r="J143" s="133">
        <f>'Eurostat CPI data'!J143/'Eurostat CPI data'!$J$12*100</f>
        <v>122.84852142426072</v>
      </c>
      <c r="K143" s="133">
        <f>'Eurostat CPI data'!K143/'Eurostat CPI data'!$K$12*100</f>
        <v>106.62393162393163</v>
      </c>
    </row>
    <row r="144" spans="1:11">
      <c r="A144" s="132">
        <v>39083</v>
      </c>
      <c r="B144" s="133">
        <f>'Eurostat CPI data'!B144/'Eurostat CPI data'!$B$12*100</f>
        <v>118.32981962988991</v>
      </c>
      <c r="C144" s="133">
        <f>'Eurostat CPI data'!C144/'Eurostat CPI data'!$C$12*100</f>
        <v>118.0776426566885</v>
      </c>
      <c r="D144" s="133">
        <f>'Eurostat CPI data'!D144/'Eurostat CPI data'!$D$12*100</f>
        <v>122.38213399503724</v>
      </c>
      <c r="E144" s="133">
        <f>'Eurostat CPI data'!E144/'Eurostat CPI data'!$E$12*100</f>
        <v>118.87037693489306</v>
      </c>
      <c r="F144" s="133">
        <f>'Eurostat CPI data'!F144/'Eurostat CPI data'!$F$12*100</f>
        <v>108.5896076352068</v>
      </c>
      <c r="G144" s="133">
        <f>'Eurostat CPI data'!G144/'Eurostat CPI data'!$G$12*100</f>
        <v>135.6091030789826</v>
      </c>
      <c r="H144" s="133">
        <f>'Eurostat CPI data'!H144/'Eurostat CPI data'!$H$12*100</f>
        <v>116.38799952567295</v>
      </c>
      <c r="I144" s="133">
        <f>'Eurostat CPI data'!I144/'Eurostat CPI data'!$I$12*100</f>
        <v>121.65048543689319</v>
      </c>
      <c r="J144" s="133">
        <f>'Eurostat CPI data'!J144/'Eurostat CPI data'!$J$12*100</f>
        <v>123.82619191309597</v>
      </c>
      <c r="K144" s="133">
        <f>'Eurostat CPI data'!K144/'Eurostat CPI data'!$K$12*100</f>
        <v>108.44017094017096</v>
      </c>
    </row>
    <row r="145" spans="1:11">
      <c r="A145" s="132">
        <v>39114</v>
      </c>
      <c r="B145" s="133">
        <f>'Eurostat CPI data'!B145/'Eurostat CPI data'!$B$12*100</f>
        <v>118.63434059498712</v>
      </c>
      <c r="C145" s="133">
        <f>'Eurostat CPI data'!C145/'Eurostat CPI data'!$C$12*100</f>
        <v>118.29981290926099</v>
      </c>
      <c r="D145" s="133">
        <f>'Eurostat CPI data'!D145/'Eurostat CPI data'!$D$12*100</f>
        <v>122.55583126550869</v>
      </c>
      <c r="E145" s="133">
        <f>'Eurostat CPI data'!E145/'Eurostat CPI data'!$E$12*100</f>
        <v>119.03580290677066</v>
      </c>
      <c r="F145" s="133">
        <f>'Eurostat CPI data'!F145/'Eurostat CPI data'!$F$12*100</f>
        <v>108.5896076352068</v>
      </c>
      <c r="G145" s="133">
        <f>'Eurostat CPI data'!G145/'Eurostat CPI data'!$G$12*100</f>
        <v>135.7429718875502</v>
      </c>
      <c r="H145" s="133">
        <f>'Eurostat CPI data'!H145/'Eurostat CPI data'!$H$12*100</f>
        <v>118.60547847741016</v>
      </c>
      <c r="I145" s="133">
        <f>'Eurostat CPI data'!I145/'Eurostat CPI data'!$I$12*100</f>
        <v>121.50485436893203</v>
      </c>
      <c r="J145" s="133">
        <f>'Eurostat CPI data'!J145/'Eurostat CPI data'!$J$12*100</f>
        <v>124.17622208811106</v>
      </c>
      <c r="K145" s="133">
        <f>'Eurostat CPI data'!K145/'Eurostat CPI data'!$K$12*100</f>
        <v>108.97435897435899</v>
      </c>
    </row>
    <row r="146" spans="1:11">
      <c r="A146" s="132">
        <v>39142</v>
      </c>
      <c r="B146" s="133">
        <f>'Eurostat CPI data'!B146/'Eurostat CPI data'!$B$12*100</f>
        <v>118.88029983602718</v>
      </c>
      <c r="C146" s="133">
        <f>'Eurostat CPI data'!C146/'Eurostat CPI data'!$C$12*100</f>
        <v>118.33489242282509</v>
      </c>
      <c r="D146" s="133">
        <f>'Eurostat CPI data'!D146/'Eurostat CPI data'!$D$12*100</f>
        <v>122.18362282878412</v>
      </c>
      <c r="E146" s="133">
        <f>'Eurostat CPI data'!E146/'Eurostat CPI data'!$E$12*100</f>
        <v>119.09488361101266</v>
      </c>
      <c r="F146" s="133">
        <f>'Eurostat CPI data'!F146/'Eurostat CPI data'!$F$12*100</f>
        <v>108.8016967126193</v>
      </c>
      <c r="G146" s="133">
        <f>'Eurostat CPI data'!G146/'Eurostat CPI data'!$G$12*100</f>
        <v>135.6091030789826</v>
      </c>
      <c r="H146" s="133">
        <f>'Eurostat CPI data'!H146/'Eurostat CPI data'!$H$12*100</f>
        <v>118.03628601921025</v>
      </c>
      <c r="I146" s="133">
        <f>'Eurostat CPI data'!I146/'Eurostat CPI data'!$I$12*100</f>
        <v>121.90533980582524</v>
      </c>
      <c r="J146" s="133">
        <f>'Eurostat CPI data'!J146/'Eurostat CPI data'!$J$12*100</f>
        <v>124.85214242607121</v>
      </c>
      <c r="K146" s="133">
        <f>'Eurostat CPI data'!K146/'Eurostat CPI data'!$K$12*100</f>
        <v>109.72222222222223</v>
      </c>
    </row>
    <row r="147" spans="1:11">
      <c r="A147" s="132">
        <v>39173</v>
      </c>
      <c r="B147" s="133">
        <f>'Eurostat CPI data'!B147/'Eurostat CPI data'!$B$12*100</f>
        <v>118.93886156008433</v>
      </c>
      <c r="C147" s="133">
        <f>'Eurostat CPI data'!C147/'Eurostat CPI data'!$C$12*100</f>
        <v>118.58044901777363</v>
      </c>
      <c r="D147" s="133">
        <f>'Eurostat CPI data'!D147/'Eurostat CPI data'!$D$12*100</f>
        <v>122.79156327543426</v>
      </c>
      <c r="E147" s="133">
        <f>'Eurostat CPI data'!E147/'Eurostat CPI data'!$E$12*100</f>
        <v>119.42573555476781</v>
      </c>
      <c r="F147" s="133">
        <f>'Eurostat CPI data'!F147/'Eurostat CPI data'!$F$12*100</f>
        <v>108.69565217391303</v>
      </c>
      <c r="G147" s="133">
        <f>'Eurostat CPI data'!G147/'Eurostat CPI data'!$G$12*100</f>
        <v>136.14457831325302</v>
      </c>
      <c r="H147" s="133">
        <f>'Eurostat CPI data'!H147/'Eurostat CPI data'!$H$12*100</f>
        <v>118.40388948179769</v>
      </c>
      <c r="I147" s="133">
        <f>'Eurostat CPI data'!I147/'Eurostat CPI data'!$I$12*100</f>
        <v>122.42718446601941</v>
      </c>
      <c r="J147" s="133">
        <f>'Eurostat CPI data'!J147/'Eurostat CPI data'!$J$12*100</f>
        <v>124.46590223295114</v>
      </c>
      <c r="K147" s="133">
        <f>'Eurostat CPI data'!K147/'Eurostat CPI data'!$K$12*100</f>
        <v>109.18803418803419</v>
      </c>
    </row>
    <row r="148" spans="1:11">
      <c r="A148" s="132">
        <v>39203</v>
      </c>
      <c r="B148" s="133">
        <f>'Eurostat CPI data'!B148/'Eurostat CPI data'!$B$12*100</f>
        <v>119.02084797376435</v>
      </c>
      <c r="C148" s="133">
        <f>'Eurostat CPI data'!C148/'Eurostat CPI data'!$C$12*100</f>
        <v>118.79092609915811</v>
      </c>
      <c r="D148" s="133">
        <f>'Eurostat CPI data'!D148/'Eurostat CPI data'!$D$12*100</f>
        <v>122.39454094292806</v>
      </c>
      <c r="E148" s="133">
        <f>'Eurostat CPI data'!E148/'Eurostat CPI data'!$E$12*100</f>
        <v>119.70932293512939</v>
      </c>
      <c r="F148" s="133">
        <f>'Eurostat CPI data'!F148/'Eurostat CPI data'!$F$12*100</f>
        <v>109.0137857900318</v>
      </c>
      <c r="G148" s="133">
        <f>'Eurostat CPI data'!G148/'Eurostat CPI data'!$G$12*100</f>
        <v>136.41231593038822</v>
      </c>
      <c r="H148" s="133">
        <f>'Eurostat CPI data'!H148/'Eurostat CPI data'!$H$12*100</f>
        <v>118.47503853907268</v>
      </c>
      <c r="I148" s="133">
        <f>'Eurostat CPI data'!I148/'Eurostat CPI data'!$I$12*100</f>
        <v>122.0509708737864</v>
      </c>
      <c r="J148" s="133">
        <f>'Eurostat CPI data'!J148/'Eurostat CPI data'!$J$12*100</f>
        <v>124.71937235968618</v>
      </c>
      <c r="K148" s="133">
        <f>'Eurostat CPI data'!K148/'Eurostat CPI data'!$K$12*100</f>
        <v>108.86752136752138</v>
      </c>
    </row>
    <row r="149" spans="1:11">
      <c r="A149" s="132">
        <v>39234</v>
      </c>
      <c r="B149" s="133">
        <f>'Eurostat CPI data'!B149/'Eurostat CPI data'!$B$12*100</f>
        <v>119.52447880065588</v>
      </c>
      <c r="C149" s="133">
        <f>'Eurostat CPI data'!C149/'Eurostat CPI data'!$C$12*100</f>
        <v>119.03648269410665</v>
      </c>
      <c r="D149" s="133">
        <f>'Eurostat CPI data'!D149/'Eurostat CPI data'!$D$12*100</f>
        <v>122.43176178660052</v>
      </c>
      <c r="E149" s="133">
        <f>'Eurostat CPI data'!E149/'Eurostat CPI data'!$E$12*100</f>
        <v>119.93382961124897</v>
      </c>
      <c r="F149" s="133">
        <f>'Eurostat CPI data'!F149/'Eurostat CPI data'!$F$12*100</f>
        <v>109.43796394485685</v>
      </c>
      <c r="G149" s="133">
        <f>'Eurostat CPI data'!G149/'Eurostat CPI data'!$G$12*100</f>
        <v>136.27844712182059</v>
      </c>
      <c r="H149" s="133">
        <f>'Eurostat CPI data'!H149/'Eurostat CPI data'!$H$12*100</f>
        <v>118.59362030119769</v>
      </c>
      <c r="I149" s="133">
        <f>'Eurostat CPI data'!I149/'Eurostat CPI data'!$I$12*100</f>
        <v>122.41504854368932</v>
      </c>
      <c r="J149" s="133">
        <f>'Eurostat CPI data'!J149/'Eurostat CPI data'!$J$12*100</f>
        <v>124.96077248038624</v>
      </c>
      <c r="K149" s="133">
        <f>'Eurostat CPI data'!K149/'Eurostat CPI data'!$K$12*100</f>
        <v>110.25641025641026</v>
      </c>
    </row>
    <row r="150" spans="1:11">
      <c r="A150" s="132">
        <v>39264</v>
      </c>
      <c r="B150" s="133">
        <f>'Eurostat CPI data'!B150/'Eurostat CPI data'!$B$12*100</f>
        <v>119.54790349027876</v>
      </c>
      <c r="C150" s="133">
        <f>'Eurostat CPI data'!C150/'Eurostat CPI data'!$C$12*100</f>
        <v>119.24695977549111</v>
      </c>
      <c r="D150" s="133">
        <f>'Eurostat CPI data'!D150/'Eurostat CPI data'!$D$12*100</f>
        <v>123.18858560794045</v>
      </c>
      <c r="E150" s="133">
        <f>'Eurostat CPI data'!E150/'Eurostat CPI data'!$E$12*100</f>
        <v>120.11107172397497</v>
      </c>
      <c r="F150" s="133">
        <f>'Eurostat CPI data'!F150/'Eurostat CPI data'!$F$12*100</f>
        <v>109.43796394485685</v>
      </c>
      <c r="G150" s="133">
        <f>'Eurostat CPI data'!G150/'Eurostat CPI data'!$G$12*100</f>
        <v>136.68005354752341</v>
      </c>
      <c r="H150" s="133">
        <f>'Eurostat CPI data'!H150/'Eurostat CPI data'!$H$12*100</f>
        <v>118.68848571089768</v>
      </c>
      <c r="I150" s="133">
        <f>'Eurostat CPI data'!I150/'Eurostat CPI data'!$I$12*100</f>
        <v>122.16019417475728</v>
      </c>
      <c r="J150" s="133">
        <f>'Eurostat CPI data'!J150/'Eurostat CPI data'!$J$12*100</f>
        <v>125.51599275799639</v>
      </c>
      <c r="K150" s="133">
        <f>'Eurostat CPI data'!K150/'Eurostat CPI data'!$K$12*100</f>
        <v>109.72222222222223</v>
      </c>
    </row>
    <row r="151" spans="1:11">
      <c r="A151" s="132">
        <v>39295</v>
      </c>
      <c r="B151" s="133">
        <f>'Eurostat CPI data'!B151/'Eurostat CPI data'!$B$12*100</f>
        <v>119.44249238697589</v>
      </c>
      <c r="C151" s="133">
        <f>'Eurostat CPI data'!C151/'Eurostat CPI data'!$C$12*100</f>
        <v>119.29373246024322</v>
      </c>
      <c r="D151" s="133">
        <f>'Eurostat CPI data'!D151/'Eurostat CPI data'!$D$12*100</f>
        <v>123.38709677419355</v>
      </c>
      <c r="E151" s="133">
        <f>'Eurostat CPI data'!E151/'Eurostat CPI data'!$E$12*100</f>
        <v>120.30012997754933</v>
      </c>
      <c r="F151" s="133">
        <f>'Eurostat CPI data'!F151/'Eurostat CPI data'!$F$12*100</f>
        <v>109.43796394485685</v>
      </c>
      <c r="G151" s="133">
        <f>'Eurostat CPI data'!G151/'Eurostat CPI data'!$G$12*100</f>
        <v>136.54618473895582</v>
      </c>
      <c r="H151" s="133">
        <f>'Eurostat CPI data'!H151/'Eurostat CPI data'!$H$12*100</f>
        <v>118.04814419542274</v>
      </c>
      <c r="I151" s="133">
        <f>'Eurostat CPI data'!I151/'Eurostat CPI data'!$I$12*100</f>
        <v>122.11165048543688</v>
      </c>
      <c r="J151" s="133">
        <f>'Eurostat CPI data'!J151/'Eurostat CPI data'!$J$12*100</f>
        <v>125.63669281834642</v>
      </c>
      <c r="K151" s="133">
        <f>'Eurostat CPI data'!K151/'Eurostat CPI data'!$K$12*100</f>
        <v>109.08119658119656</v>
      </c>
    </row>
    <row r="152" spans="1:11">
      <c r="A152" s="132">
        <v>39326</v>
      </c>
      <c r="B152" s="133">
        <f>'Eurostat CPI data'!B152/'Eurostat CPI data'!$B$12*100</f>
        <v>119.61817755914734</v>
      </c>
      <c r="C152" s="133">
        <f>'Eurostat CPI data'!C152/'Eurostat CPI data'!$C$12*100</f>
        <v>119.48082319925165</v>
      </c>
      <c r="D152" s="133">
        <f>'Eurostat CPI data'!D152/'Eurostat CPI data'!$D$12*100</f>
        <v>123.77171215880895</v>
      </c>
      <c r="E152" s="133">
        <f>'Eurostat CPI data'!E152/'Eurostat CPI data'!$E$12*100</f>
        <v>120.24104927330734</v>
      </c>
      <c r="F152" s="133">
        <f>'Eurostat CPI data'!F152/'Eurostat CPI data'!$F$12*100</f>
        <v>109.75609756097562</v>
      </c>
      <c r="G152" s="133">
        <f>'Eurostat CPI data'!G152/'Eurostat CPI data'!$G$12*100</f>
        <v>137.08165997322624</v>
      </c>
      <c r="H152" s="133">
        <f>'Eurostat CPI data'!H152/'Eurostat CPI data'!$H$12*100</f>
        <v>118.61733665362269</v>
      </c>
      <c r="I152" s="133">
        <f>'Eurostat CPI data'!I152/'Eurostat CPI data'!$I$12*100</f>
        <v>121.86893203883496</v>
      </c>
      <c r="J152" s="133">
        <f>'Eurostat CPI data'!J152/'Eurostat CPI data'!$J$12*100</f>
        <v>125.47978273989138</v>
      </c>
      <c r="K152" s="133">
        <f>'Eurostat CPI data'!K152/'Eurostat CPI data'!$K$12*100</f>
        <v>109.08119658119656</v>
      </c>
    </row>
    <row r="153" spans="1:11">
      <c r="A153" s="132">
        <v>39356</v>
      </c>
      <c r="B153" s="133">
        <f>'Eurostat CPI data'!B153/'Eurostat CPI data'!$B$12*100</f>
        <v>119.89927383462171</v>
      </c>
      <c r="C153" s="133">
        <f>'Eurostat CPI data'!C153/'Eurostat CPI data'!$C$12*100</f>
        <v>119.6913002806361</v>
      </c>
      <c r="D153" s="133">
        <f>'Eurostat CPI data'!D153/'Eurostat CPI data'!$D$12*100</f>
        <v>122.65508684863524</v>
      </c>
      <c r="E153" s="133">
        <f>'Eurostat CPI data'!E153/'Eurostat CPI data'!$E$12*100</f>
        <v>120.32376225924612</v>
      </c>
      <c r="F153" s="133">
        <f>'Eurostat CPI data'!F153/'Eurostat CPI data'!$F$12*100</f>
        <v>109.96818663838812</v>
      </c>
      <c r="G153" s="133">
        <f>'Eurostat CPI data'!G153/'Eurostat CPI data'!$G$12*100</f>
        <v>137.34939759036143</v>
      </c>
      <c r="H153" s="133">
        <f>'Eurostat CPI data'!H153/'Eurostat CPI data'!$H$12*100</f>
        <v>118.68848571089768</v>
      </c>
      <c r="I153" s="133">
        <f>'Eurostat CPI data'!I153/'Eurostat CPI data'!$I$12*100</f>
        <v>122.53640776699028</v>
      </c>
      <c r="J153" s="133">
        <f>'Eurostat CPI data'!J153/'Eurostat CPI data'!$J$12*100</f>
        <v>127.45926372963187</v>
      </c>
      <c r="K153" s="133">
        <f>'Eurostat CPI data'!K153/'Eurostat CPI data'!$K$12*100</f>
        <v>109.50854700854703</v>
      </c>
    </row>
    <row r="154" spans="1:11">
      <c r="A154" s="132">
        <v>39387</v>
      </c>
      <c r="B154" s="133">
        <f>'Eurostat CPI data'!B154/'Eurostat CPI data'!$B$12*100</f>
        <v>120.03982197235888</v>
      </c>
      <c r="C154" s="133">
        <f>'Eurostat CPI data'!C154/'Eurostat CPI data'!$C$12*100</f>
        <v>120.19410664172125</v>
      </c>
      <c r="D154" s="133">
        <f>'Eurostat CPI data'!D154/'Eurostat CPI data'!$D$12*100</f>
        <v>124.24317617866005</v>
      </c>
      <c r="E154" s="133">
        <f>'Eurostat CPI data'!E154/'Eurostat CPI data'!$E$12*100</f>
        <v>121.00909842845327</v>
      </c>
      <c r="F154" s="133">
        <f>'Eurostat CPI data'!F154/'Eurostat CPI data'!$F$12*100</f>
        <v>110.49840933191942</v>
      </c>
      <c r="G154" s="133">
        <f>'Eurostat CPI data'!G154/'Eurostat CPI data'!$G$12*100</f>
        <v>137.75100401606426</v>
      </c>
      <c r="H154" s="133">
        <f>'Eurostat CPI data'!H154/'Eurostat CPI data'!$H$12*100</f>
        <v>118.79520929681016</v>
      </c>
      <c r="I154" s="133">
        <f>'Eurostat CPI data'!I154/'Eurostat CPI data'!$I$12*100</f>
        <v>122.62135922330097</v>
      </c>
      <c r="J154" s="133">
        <f>'Eurostat CPI data'!J154/'Eurostat CPI data'!$J$12*100</f>
        <v>128.28002414001207</v>
      </c>
      <c r="K154" s="133">
        <f>'Eurostat CPI data'!K154/'Eurostat CPI data'!$K$12*100</f>
        <v>108.76068376068378</v>
      </c>
    </row>
    <row r="155" spans="1:11">
      <c r="A155" s="132">
        <v>39417</v>
      </c>
      <c r="B155" s="133">
        <f>'Eurostat CPI data'!B155/'Eurostat CPI data'!$B$12*100</f>
        <v>119.75872569688453</v>
      </c>
      <c r="C155" s="133">
        <f>'Eurostat CPI data'!C155/'Eurostat CPI data'!$C$12*100</f>
        <v>120.14733395696912</v>
      </c>
      <c r="D155" s="133">
        <f>'Eurostat CPI data'!D155/'Eurostat CPI data'!$D$12*100</f>
        <v>123.73449131513649</v>
      </c>
      <c r="E155" s="133">
        <f>'Eurostat CPI data'!E155/'Eurostat CPI data'!$E$12*100</f>
        <v>121.10362755524046</v>
      </c>
      <c r="F155" s="133">
        <f>'Eurostat CPI data'!F155/'Eurostat CPI data'!$F$12*100</f>
        <v>110.39236479321315</v>
      </c>
      <c r="G155" s="133">
        <f>'Eurostat CPI data'!G155/'Eurostat CPI data'!$G$12*100</f>
        <v>137.61713520749666</v>
      </c>
      <c r="H155" s="133">
        <f>'Eurostat CPI data'!H155/'Eurostat CPI data'!$H$12*100</f>
        <v>118.68848571089768</v>
      </c>
      <c r="I155" s="133">
        <f>'Eurostat CPI data'!I155/'Eurostat CPI data'!$I$12*100</f>
        <v>122.4878640776699</v>
      </c>
      <c r="J155" s="133">
        <f>'Eurostat CPI data'!J155/'Eurostat CPI data'!$J$12*100</f>
        <v>128.23174411587206</v>
      </c>
      <c r="K155" s="133">
        <f>'Eurostat CPI data'!K155/'Eurostat CPI data'!$K$12*100</f>
        <v>107.69230769230769</v>
      </c>
    </row>
    <row r="156" spans="1:11">
      <c r="A156" s="132">
        <v>39448</v>
      </c>
      <c r="B156" s="133">
        <f>'Eurostat CPI data'!B156/'Eurostat CPI data'!$B$12*100</f>
        <v>120.84797376434764</v>
      </c>
      <c r="C156" s="133">
        <f>'Eurostat CPI data'!C156/'Eurostat CPI data'!$C$12*100</f>
        <v>121.21141253507952</v>
      </c>
      <c r="D156" s="133">
        <f>'Eurostat CPI data'!D156/'Eurostat CPI data'!$D$12*100</f>
        <v>124.45409429280399</v>
      </c>
      <c r="E156" s="133">
        <f>'Eurostat CPI data'!E156/'Eurostat CPI data'!$E$12*100</f>
        <v>122.08436724565756</v>
      </c>
      <c r="F156" s="133">
        <f>'Eurostat CPI data'!F156/'Eurostat CPI data'!$F$12*100</f>
        <v>111.0286320254507</v>
      </c>
      <c r="G156" s="133">
        <f>'Eurostat CPI data'!G156/'Eurostat CPI data'!$G$12*100</f>
        <v>138.55421686746988</v>
      </c>
      <c r="H156" s="133">
        <f>'Eurostat CPI data'!H156/'Eurostat CPI data'!$H$12*100</f>
        <v>121.48701529704734</v>
      </c>
      <c r="I156" s="133">
        <f>'Eurostat CPI data'!I156/'Eurostat CPI data'!$I$12*100</f>
        <v>123.89563106796115</v>
      </c>
      <c r="J156" s="133">
        <f>'Eurostat CPI data'!J156/'Eurostat CPI data'!$J$12*100</f>
        <v>128.87145443572723</v>
      </c>
      <c r="K156" s="133">
        <f>'Eurostat CPI data'!K156/'Eurostat CPI data'!$K$12*100</f>
        <v>109.08119658119656</v>
      </c>
    </row>
    <row r="157" spans="1:11">
      <c r="A157" s="132">
        <v>39479</v>
      </c>
      <c r="B157" s="133">
        <f>'Eurostat CPI data'!B157/'Eurostat CPI data'!$B$12*100</f>
        <v>121.38674162567347</v>
      </c>
      <c r="C157" s="133">
        <f>'Eurostat CPI data'!C157/'Eurostat CPI data'!$C$12*100</f>
        <v>121.83115060804491</v>
      </c>
      <c r="D157" s="133">
        <f>'Eurostat CPI data'!D157/'Eurostat CPI data'!$D$12*100</f>
        <v>125.19851116625311</v>
      </c>
      <c r="E157" s="133">
        <f>'Eurostat CPI data'!E157/'Eurostat CPI data'!$E$12*100</f>
        <v>122.92331324589389</v>
      </c>
      <c r="F157" s="133">
        <f>'Eurostat CPI data'!F157/'Eurostat CPI data'!$F$12*100</f>
        <v>111.66489925768823</v>
      </c>
      <c r="G157" s="133">
        <f>'Eurostat CPI data'!G157/'Eurostat CPI data'!$G$12*100</f>
        <v>138.28647925033465</v>
      </c>
      <c r="H157" s="133">
        <f>'Eurostat CPI data'!H157/'Eurostat CPI data'!$H$12*100</f>
        <v>122.3763785129847</v>
      </c>
      <c r="I157" s="133">
        <f>'Eurostat CPI data'!I157/'Eurostat CPI data'!$I$12*100</f>
        <v>124.39320388349513</v>
      </c>
      <c r="J157" s="133">
        <f>'Eurostat CPI data'!J157/'Eurostat CPI data'!$J$12*100</f>
        <v>130.0060350030175</v>
      </c>
      <c r="K157" s="133">
        <f>'Eurostat CPI data'!K157/'Eurostat CPI data'!$K$12*100</f>
        <v>109.40170940170941</v>
      </c>
    </row>
    <row r="158" spans="1:11">
      <c r="A158" s="132">
        <v>39508</v>
      </c>
      <c r="B158" s="133">
        <f>'Eurostat CPI data'!B158/'Eurostat CPI data'!$B$12*100</f>
        <v>121.87866010775359</v>
      </c>
      <c r="C158" s="133">
        <f>'Eurostat CPI data'!C158/'Eurostat CPI data'!$C$12*100</f>
        <v>122.50935453695043</v>
      </c>
      <c r="D158" s="133">
        <f>'Eurostat CPI data'!D158/'Eurostat CPI data'!$D$12*100</f>
        <v>125.29776674937965</v>
      </c>
      <c r="E158" s="133">
        <f>'Eurostat CPI data'!E158/'Eurostat CPI data'!$E$12*100</f>
        <v>123.58501713340424</v>
      </c>
      <c r="F158" s="133">
        <f>'Eurostat CPI data'!F158/'Eurostat CPI data'!$F$12*100</f>
        <v>112.19512195121952</v>
      </c>
      <c r="G158" s="133">
        <f>'Eurostat CPI data'!G158/'Eurostat CPI data'!$G$12*100</f>
        <v>139.49129852744312</v>
      </c>
      <c r="H158" s="133">
        <f>'Eurostat CPI data'!H158/'Eurostat CPI data'!$H$12*100</f>
        <v>121.79532787857228</v>
      </c>
      <c r="I158" s="133">
        <f>'Eurostat CPI data'!I158/'Eurostat CPI data'!$I$12*100</f>
        <v>126.56553398058253</v>
      </c>
      <c r="J158" s="133">
        <f>'Eurostat CPI data'!J158/'Eurostat CPI data'!$J$12*100</f>
        <v>130.45262522631262</v>
      </c>
      <c r="K158" s="133">
        <f>'Eurostat CPI data'!K158/'Eurostat CPI data'!$K$12*100</f>
        <v>109.50854700854703</v>
      </c>
    </row>
    <row r="159" spans="1:11">
      <c r="A159" s="132">
        <v>39539</v>
      </c>
      <c r="B159" s="133">
        <f>'Eurostat CPI data'!B159/'Eurostat CPI data'!$B$12*100</f>
        <v>123.27242914031389</v>
      </c>
      <c r="C159" s="133">
        <f>'Eurostat CPI data'!C159/'Eurostat CPI data'!$C$12*100</f>
        <v>123.29279700654818</v>
      </c>
      <c r="D159" s="133">
        <f>'Eurostat CPI data'!D159/'Eurostat CPI data'!$D$12*100</f>
        <v>126.87344913151367</v>
      </c>
      <c r="E159" s="133">
        <f>'Eurostat CPI data'!E159/'Eurostat CPI data'!$E$12*100</f>
        <v>124.47122769703415</v>
      </c>
      <c r="F159" s="133">
        <f>'Eurostat CPI data'!F159/'Eurostat CPI data'!$F$12*100</f>
        <v>113.04347826086956</v>
      </c>
      <c r="G159" s="133">
        <f>'Eurostat CPI data'!G159/'Eurostat CPI data'!$G$12*100</f>
        <v>140.16064257028111</v>
      </c>
      <c r="H159" s="133">
        <f>'Eurostat CPI data'!H159/'Eurostat CPI data'!$H$12*100</f>
        <v>122.81513103284713</v>
      </c>
      <c r="I159" s="133">
        <f>'Eurostat CPI data'!I159/'Eurostat CPI data'!$I$12*100</f>
        <v>128.02184466019415</v>
      </c>
      <c r="J159" s="133">
        <f>'Eurostat CPI data'!J159/'Eurostat CPI data'!$J$12*100</f>
        <v>130.65781532890767</v>
      </c>
      <c r="K159" s="133">
        <f>'Eurostat CPI data'!K159/'Eurostat CPI data'!$K$12*100</f>
        <v>113.03418803418803</v>
      </c>
    </row>
    <row r="160" spans="1:11">
      <c r="A160" s="132">
        <v>39569</v>
      </c>
      <c r="B160" s="133">
        <f>'Eurostat CPI data'!B160/'Eurostat CPI data'!$B$12*100</f>
        <v>123.75263527758258</v>
      </c>
      <c r="C160" s="133">
        <f>'Eurostat CPI data'!C160/'Eurostat CPI data'!$C$12*100</f>
        <v>123.67867165575304</v>
      </c>
      <c r="D160" s="133">
        <f>'Eurostat CPI data'!D160/'Eurostat CPI data'!$D$12*100</f>
        <v>127.64267990074443</v>
      </c>
      <c r="E160" s="133">
        <f>'Eurostat CPI data'!E160/'Eurostat CPI data'!$E$12*100</f>
        <v>124.71936665485053</v>
      </c>
      <c r="F160" s="133">
        <f>'Eurostat CPI data'!F160/'Eurostat CPI data'!$F$12*100</f>
        <v>112.93743372216332</v>
      </c>
      <c r="G160" s="133">
        <f>'Eurostat CPI data'!G160/'Eurostat CPI data'!$G$12*100</f>
        <v>141.09772423025436</v>
      </c>
      <c r="H160" s="133">
        <f>'Eurostat CPI data'!H160/'Eurostat CPI data'!$H$12*100</f>
        <v>123.96537412545952</v>
      </c>
      <c r="I160" s="133">
        <f>'Eurostat CPI data'!I160/'Eurostat CPI data'!$I$12*100</f>
        <v>129.16262135922329</v>
      </c>
      <c r="J160" s="133">
        <f>'Eurostat CPI data'!J160/'Eurostat CPI data'!$J$12*100</f>
        <v>130.63367531683767</v>
      </c>
      <c r="K160" s="133">
        <f>'Eurostat CPI data'!K160/'Eurostat CPI data'!$K$12*100</f>
        <v>113.99572649572652</v>
      </c>
    </row>
    <row r="161" spans="1:11">
      <c r="A161" s="132">
        <v>39600</v>
      </c>
      <c r="B161" s="133">
        <f>'Eurostat CPI data'!B161/'Eurostat CPI data'!$B$12*100</f>
        <v>124.30311548371984</v>
      </c>
      <c r="C161" s="133">
        <f>'Eurostat CPI data'!C161/'Eurostat CPI data'!$C$12*100</f>
        <v>124.27502338634238</v>
      </c>
      <c r="D161" s="133">
        <f>'Eurostat CPI data'!D161/'Eurostat CPI data'!$D$12*100</f>
        <v>128.58560794044666</v>
      </c>
      <c r="E161" s="133">
        <f>'Eurostat CPI data'!E161/'Eurostat CPI data'!$E$12*100</f>
        <v>125.13293158454451</v>
      </c>
      <c r="F161" s="133">
        <f>'Eurostat CPI data'!F161/'Eurostat CPI data'!$F$12*100</f>
        <v>113.99787910922588</v>
      </c>
      <c r="G161" s="133">
        <f>'Eurostat CPI data'!G161/'Eurostat CPI data'!$G$12*100</f>
        <v>142.03480589022757</v>
      </c>
      <c r="H161" s="133">
        <f>'Eurostat CPI data'!H161/'Eurostat CPI data'!$H$12*100</f>
        <v>124.24997035455947</v>
      </c>
      <c r="I161" s="133">
        <f>'Eurostat CPI data'!I161/'Eurostat CPI data'!$I$12*100</f>
        <v>129.53883495145629</v>
      </c>
      <c r="J161" s="133">
        <f>'Eurostat CPI data'!J161/'Eurostat CPI data'!$J$12*100</f>
        <v>130.98370549185273</v>
      </c>
      <c r="K161" s="133">
        <f>'Eurostat CPI data'!K161/'Eurostat CPI data'!$K$12*100</f>
        <v>114.52991452991455</v>
      </c>
    </row>
    <row r="162" spans="1:11">
      <c r="A162" s="132">
        <v>39630</v>
      </c>
      <c r="B162" s="133">
        <f>'Eurostat CPI data'!B162/'Eurostat CPI data'!$B$12*100</f>
        <v>124.46708831107989</v>
      </c>
      <c r="C162" s="133">
        <f>'Eurostat CPI data'!C162/'Eurostat CPI data'!$C$12*100</f>
        <v>124.68428437792329</v>
      </c>
      <c r="D162" s="133">
        <f>'Eurostat CPI data'!D162/'Eurostat CPI data'!$D$12*100</f>
        <v>128.6848635235732</v>
      </c>
      <c r="E162" s="133">
        <f>'Eurostat CPI data'!E162/'Eurostat CPI data'!$E$12*100</f>
        <v>125.42833510575448</v>
      </c>
      <c r="F162" s="133">
        <f>'Eurostat CPI data'!F162/'Eurostat CPI data'!$F$12*100</f>
        <v>114.42205726405091</v>
      </c>
      <c r="G162" s="133">
        <f>'Eurostat CPI data'!G162/'Eurostat CPI data'!$G$12*100</f>
        <v>142.570281124498</v>
      </c>
      <c r="H162" s="133">
        <f>'Eurostat CPI data'!H162/'Eurostat CPI data'!$H$12*100</f>
        <v>124.89031187003438</v>
      </c>
      <c r="I162" s="133">
        <f>'Eurostat CPI data'!I162/'Eurostat CPI data'!$I$12*100</f>
        <v>130.4368932038835</v>
      </c>
      <c r="J162" s="133">
        <f>'Eurostat CPI data'!J162/'Eurostat CPI data'!$J$12*100</f>
        <v>131.29752564876281</v>
      </c>
      <c r="K162" s="133">
        <f>'Eurostat CPI data'!K162/'Eurostat CPI data'!$K$12*100</f>
        <v>113.88888888888889</v>
      </c>
    </row>
    <row r="163" spans="1:11">
      <c r="A163" s="132">
        <v>39661</v>
      </c>
      <c r="B163" s="133">
        <f>'Eurostat CPI data'!B163/'Eurostat CPI data'!$B$12*100</f>
        <v>124.87702037947999</v>
      </c>
      <c r="C163" s="133">
        <f>'Eurostat CPI data'!C163/'Eurostat CPI data'!$C$12*100</f>
        <v>125.11693171188027</v>
      </c>
      <c r="D163" s="133">
        <f>'Eurostat CPI data'!D163/'Eurostat CPI data'!$D$12*100</f>
        <v>128.88337468982633</v>
      </c>
      <c r="E163" s="133">
        <f>'Eurostat CPI data'!E163/'Eurostat CPI data'!$E$12*100</f>
        <v>126.19638426090039</v>
      </c>
      <c r="F163" s="133">
        <f>'Eurostat CPI data'!F163/'Eurostat CPI data'!$F$12*100</f>
        <v>114.52810180275716</v>
      </c>
      <c r="G163" s="133">
        <f>'Eurostat CPI data'!G163/'Eurostat CPI data'!$G$12*100</f>
        <v>143.10575635876842</v>
      </c>
      <c r="H163" s="133">
        <f>'Eurostat CPI data'!H163/'Eurostat CPI data'!$H$12*100</f>
        <v>124.91402822245938</v>
      </c>
      <c r="I163" s="133">
        <f>'Eurostat CPI data'!I163/'Eurostat CPI data'!$I$12*100</f>
        <v>130</v>
      </c>
      <c r="J163" s="133">
        <f>'Eurostat CPI data'!J163/'Eurostat CPI data'!$J$12*100</f>
        <v>132.42003621001811</v>
      </c>
      <c r="K163" s="133">
        <f>'Eurostat CPI data'!K163/'Eurostat CPI data'!$K$12*100</f>
        <v>114.1025641025641</v>
      </c>
    </row>
    <row r="164" spans="1:11">
      <c r="A164" s="132">
        <v>39692</v>
      </c>
      <c r="B164" s="133">
        <f>'Eurostat CPI data'!B164/'Eurostat CPI data'!$B$12*100</f>
        <v>124.94729444834857</v>
      </c>
      <c r="C164" s="133">
        <f>'Eurostat CPI data'!C164/'Eurostat CPI data'!$C$12*100</f>
        <v>125.22217025257251</v>
      </c>
      <c r="D164" s="133">
        <f>'Eurostat CPI data'!D164/'Eurostat CPI data'!$D$12*100</f>
        <v>128.39950372208438</v>
      </c>
      <c r="E164" s="133">
        <f>'Eurostat CPI data'!E164/'Eurostat CPI data'!$E$12*100</f>
        <v>126.1136712749616</v>
      </c>
      <c r="F164" s="133">
        <f>'Eurostat CPI data'!F164/'Eurostat CPI data'!$F$12*100</f>
        <v>114.52810180275716</v>
      </c>
      <c r="G164" s="133">
        <f>'Eurostat CPI data'!G164/'Eurostat CPI data'!$G$12*100</f>
        <v>143.90896921017401</v>
      </c>
      <c r="H164" s="133">
        <f>'Eurostat CPI data'!H164/'Eurostat CPI data'!$H$12*100</f>
        <v>125.34092256610934</v>
      </c>
      <c r="I164" s="133">
        <f>'Eurostat CPI data'!I164/'Eurostat CPI data'!$I$12*100</f>
        <v>130.66747572815532</v>
      </c>
      <c r="J164" s="133">
        <f>'Eurostat CPI data'!J164/'Eurostat CPI data'!$J$12*100</f>
        <v>132.87869643934823</v>
      </c>
      <c r="K164" s="133">
        <f>'Eurostat CPI data'!K164/'Eurostat CPI data'!$K$12*100</f>
        <v>113.99572649572652</v>
      </c>
    </row>
    <row r="165" spans="1:11">
      <c r="A165" s="132">
        <v>39722</v>
      </c>
      <c r="B165" s="133">
        <f>'Eurostat CPI data'!B165/'Eurostat CPI data'!$B$12*100</f>
        <v>125.32208948231435</v>
      </c>
      <c r="C165" s="133">
        <f>'Eurostat CPI data'!C165/'Eurostat CPI data'!$C$12*100</f>
        <v>125.6197380729654</v>
      </c>
      <c r="D165" s="133">
        <f>'Eurostat CPI data'!D165/'Eurostat CPI data'!$D$12*100</f>
        <v>127.92803970223325</v>
      </c>
      <c r="E165" s="133">
        <f>'Eurostat CPI data'!E165/'Eurostat CPI data'!$E$12*100</f>
        <v>126.99988183859152</v>
      </c>
      <c r="F165" s="133">
        <f>'Eurostat CPI data'!F165/'Eurostat CPI data'!$F$12*100</f>
        <v>114.52810180275716</v>
      </c>
      <c r="G165" s="133">
        <f>'Eurostat CPI data'!G165/'Eurostat CPI data'!$G$12*100</f>
        <v>144.31057563587683</v>
      </c>
      <c r="H165" s="133">
        <f>'Eurostat CPI data'!H165/'Eurostat CPI data'!$H$12*100</f>
        <v>125.24605715640935</v>
      </c>
      <c r="I165" s="133">
        <f>'Eurostat CPI data'!I165/'Eurostat CPI data'!$I$12*100</f>
        <v>130.84951456310679</v>
      </c>
      <c r="J165" s="133">
        <f>'Eurostat CPI data'!J165/'Eurostat CPI data'!$J$12*100</f>
        <v>133.95292697646352</v>
      </c>
      <c r="K165" s="133">
        <f>'Eurostat CPI data'!K165/'Eurostat CPI data'!$K$12*100</f>
        <v>114.42307692307692</v>
      </c>
    </row>
    <row r="166" spans="1:11">
      <c r="A166" s="132">
        <v>39753</v>
      </c>
      <c r="B166" s="133">
        <f>'Eurostat CPI data'!B166/'Eurostat CPI data'!$B$12*100</f>
        <v>125.43921293042868</v>
      </c>
      <c r="C166" s="133">
        <f>'Eurostat CPI data'!C166/'Eurostat CPI data'!$C$12*100</f>
        <v>125.92376052385407</v>
      </c>
      <c r="D166" s="133">
        <f>'Eurostat CPI data'!D166/'Eurostat CPI data'!$D$12*100</f>
        <v>128.43672456575683</v>
      </c>
      <c r="E166" s="133">
        <f>'Eurostat CPI data'!E166/'Eurostat CPI data'!$E$12*100</f>
        <v>127.61432116270828</v>
      </c>
      <c r="F166" s="133">
        <f>'Eurostat CPI data'!F166/'Eurostat CPI data'!$F$12*100</f>
        <v>114.63414634146341</v>
      </c>
      <c r="G166" s="133">
        <f>'Eurostat CPI data'!G166/'Eurostat CPI data'!$G$12*100</f>
        <v>144.44444444444443</v>
      </c>
      <c r="H166" s="133">
        <f>'Eurostat CPI data'!H166/'Eurostat CPI data'!$H$12*100</f>
        <v>124.8428791651844</v>
      </c>
      <c r="I166" s="133">
        <f>'Eurostat CPI data'!I166/'Eurostat CPI data'!$I$12*100</f>
        <v>131.85679611650485</v>
      </c>
      <c r="J166" s="133">
        <f>'Eurostat CPI data'!J166/'Eurostat CPI data'!$J$12*100</f>
        <v>133.96499698249849</v>
      </c>
      <c r="K166" s="133">
        <f>'Eurostat CPI data'!K166/'Eurostat CPI data'!$K$12*100</f>
        <v>113.88888888888889</v>
      </c>
    </row>
    <row r="167" spans="1:11">
      <c r="A167" s="132">
        <v>39783</v>
      </c>
      <c r="B167" s="133">
        <f>'Eurostat CPI data'!B167/'Eurostat CPI data'!$B$12*100</f>
        <v>124.90044506910284</v>
      </c>
      <c r="C167" s="133">
        <f>'Eurostat CPI data'!C167/'Eurostat CPI data'!$C$12*100</f>
        <v>125.80682881197383</v>
      </c>
      <c r="D167" s="133">
        <f>'Eurostat CPI data'!D167/'Eurostat CPI data'!$D$12*100</f>
        <v>127.86600496277917</v>
      </c>
      <c r="E167" s="133">
        <f>'Eurostat CPI data'!E167/'Eurostat CPI data'!$E$12*100</f>
        <v>127.66158572610186</v>
      </c>
      <c r="F167" s="133">
        <f>'Eurostat CPI data'!F167/'Eurostat CPI data'!$F$12*100</f>
        <v>114.74019088016966</v>
      </c>
      <c r="G167" s="133">
        <f>'Eurostat CPI data'!G167/'Eurostat CPI data'!$G$12*100</f>
        <v>144.31057563587683</v>
      </c>
      <c r="H167" s="133">
        <f>'Eurostat CPI data'!H167/'Eurostat CPI data'!$H$12*100</f>
        <v>124.41598482153444</v>
      </c>
      <c r="I167" s="133">
        <f>'Eurostat CPI data'!I167/'Eurostat CPI data'!$I$12*100</f>
        <v>132.40291262135921</v>
      </c>
      <c r="J167" s="133">
        <f>'Eurostat CPI data'!J167/'Eurostat CPI data'!$J$12*100</f>
        <v>132.98732649366326</v>
      </c>
      <c r="K167" s="133">
        <f>'Eurostat CPI data'!K167/'Eurostat CPI data'!$K$12*100</f>
        <v>111.53846153846155</v>
      </c>
    </row>
    <row r="168" spans="1:11">
      <c r="A168" s="132">
        <v>39814</v>
      </c>
      <c r="B168" s="133">
        <f>'Eurostat CPI data'!B168/'Eurostat CPI data'!$B$12*100</f>
        <v>126.20051534317172</v>
      </c>
      <c r="C168" s="133">
        <f>'Eurostat CPI data'!C168/'Eurostat CPI data'!$C$12*100</f>
        <v>126.63704396632367</v>
      </c>
      <c r="D168" s="133">
        <f>'Eurostat CPI data'!D168/'Eurostat CPI data'!$D$12*100</f>
        <v>129.19354838709677</v>
      </c>
      <c r="E168" s="133">
        <f>'Eurostat CPI data'!E168/'Eurostat CPI data'!$E$12*100</f>
        <v>128.25239276852182</v>
      </c>
      <c r="F168" s="133">
        <f>'Eurostat CPI data'!F168/'Eurostat CPI data'!$F$12*100</f>
        <v>115.37645811240722</v>
      </c>
      <c r="G168" s="133">
        <f>'Eurostat CPI data'!G168/'Eurostat CPI data'!$G$12*100</f>
        <v>144.84605087014725</v>
      </c>
      <c r="H168" s="133">
        <f>'Eurostat CPI data'!H168/'Eurostat CPI data'!$H$12*100</f>
        <v>124.17882129728449</v>
      </c>
      <c r="I168" s="133">
        <f>'Eurostat CPI data'!I168/'Eurostat CPI data'!$I$12*100</f>
        <v>132.81553398058253</v>
      </c>
      <c r="J168" s="133">
        <f>'Eurostat CPI data'!J168/'Eurostat CPI data'!$J$12*100</f>
        <v>133.16837658418831</v>
      </c>
      <c r="K168" s="133">
        <f>'Eurostat CPI data'!K168/'Eurostat CPI data'!$K$12*100</f>
        <v>114.52991452991455</v>
      </c>
    </row>
    <row r="169" spans="1:11">
      <c r="A169" s="132">
        <v>39845</v>
      </c>
      <c r="B169" s="133">
        <f>'Eurostat CPI data'!B169/'Eurostat CPI data'!$B$12*100</f>
        <v>127.21948934176623</v>
      </c>
      <c r="C169" s="133">
        <f>'Eurostat CPI data'!C169/'Eurostat CPI data'!$C$12*100</f>
        <v>126.75397567820394</v>
      </c>
      <c r="D169" s="133">
        <f>'Eurostat CPI data'!D169/'Eurostat CPI data'!$D$12*100</f>
        <v>129.71464019851118</v>
      </c>
      <c r="E169" s="133">
        <f>'Eurostat CPI data'!E169/'Eurostat CPI data'!$E$12*100</f>
        <v>128.87864823348693</v>
      </c>
      <c r="F169" s="133">
        <f>'Eurostat CPI data'!F169/'Eurostat CPI data'!$F$12*100</f>
        <v>114.84623541887593</v>
      </c>
      <c r="G169" s="133">
        <f>'Eurostat CPI data'!G169/'Eurostat CPI data'!$G$12*100</f>
        <v>144.97991967871485</v>
      </c>
      <c r="H169" s="133">
        <f>'Eurostat CPI data'!H169/'Eurostat CPI data'!$H$12*100</f>
        <v>125.25791533262185</v>
      </c>
      <c r="I169" s="133">
        <f>'Eurostat CPI data'!I169/'Eurostat CPI data'!$I$12*100</f>
        <v>132.91262135922329</v>
      </c>
      <c r="J169" s="133">
        <f>'Eurostat CPI data'!J169/'Eurostat CPI data'!$J$12*100</f>
        <v>132.63729631864817</v>
      </c>
      <c r="K169" s="133">
        <f>'Eurostat CPI data'!K169/'Eurostat CPI data'!$K$12*100</f>
        <v>117.94871794871796</v>
      </c>
    </row>
    <row r="170" spans="1:11">
      <c r="A170" s="132">
        <v>39873</v>
      </c>
      <c r="B170" s="133">
        <f>'Eurostat CPI data'!B170/'Eurostat CPI data'!$B$12*100</f>
        <v>127.13750292808621</v>
      </c>
      <c r="C170" s="133">
        <f>'Eurostat CPI data'!C170/'Eurostat CPI data'!$C$12*100</f>
        <v>126.99953227315248</v>
      </c>
      <c r="D170" s="133">
        <f>'Eurostat CPI data'!D170/'Eurostat CPI data'!$D$12*100</f>
        <v>129.21836228287842</v>
      </c>
      <c r="E170" s="133">
        <f>'Eurostat CPI data'!E170/'Eurostat CPI data'!$E$12*100</f>
        <v>129.29221316318092</v>
      </c>
      <c r="F170" s="133">
        <f>'Eurostat CPI data'!F170/'Eurostat CPI data'!$F$12*100</f>
        <v>115.05832449628845</v>
      </c>
      <c r="G170" s="133">
        <f>'Eurostat CPI data'!G170/'Eurostat CPI data'!$G$12*100</f>
        <v>145.24765729585005</v>
      </c>
      <c r="H170" s="133">
        <f>'Eurostat CPI data'!H170/'Eurostat CPI data'!$H$12*100</f>
        <v>124.66500652199693</v>
      </c>
      <c r="I170" s="133">
        <f>'Eurostat CPI data'!I170/'Eurostat CPI data'!$I$12*100</f>
        <v>133.49514563106794</v>
      </c>
      <c r="J170" s="133">
        <f>'Eurostat CPI data'!J170/'Eurostat CPI data'!$J$12*100</f>
        <v>132.56487628243815</v>
      </c>
      <c r="K170" s="133">
        <f>'Eurostat CPI data'!K170/'Eurostat CPI data'!$K$12*100</f>
        <v>116.66666666666667</v>
      </c>
    </row>
    <row r="171" spans="1:11">
      <c r="A171" s="132">
        <v>39904</v>
      </c>
      <c r="B171" s="133">
        <f>'Eurostat CPI data'!B171/'Eurostat CPI data'!$B$12*100</f>
        <v>127.6645584446006</v>
      </c>
      <c r="C171" s="133">
        <f>'Eurostat CPI data'!C171/'Eurostat CPI data'!$C$12*100</f>
        <v>127.04630495790458</v>
      </c>
      <c r="D171" s="133">
        <f>'Eurostat CPI data'!D171/'Eurostat CPI data'!$D$12*100</f>
        <v>130.02481389578165</v>
      </c>
      <c r="E171" s="133">
        <f>'Eurostat CPI data'!E171/'Eurostat CPI data'!$E$12*100</f>
        <v>129.46945527590691</v>
      </c>
      <c r="F171" s="133">
        <f>'Eurostat CPI data'!F171/'Eurostat CPI data'!$F$12*100</f>
        <v>114.95227995758219</v>
      </c>
      <c r="G171" s="133">
        <f>'Eurostat CPI data'!G171/'Eurostat CPI data'!$G$12*100</f>
        <v>145.11378848728248</v>
      </c>
      <c r="H171" s="133">
        <f>'Eurostat CPI data'!H171/'Eurostat CPI data'!$H$12*100</f>
        <v>125.40021344717182</v>
      </c>
      <c r="I171" s="133">
        <f>'Eurostat CPI data'!I171/'Eurostat CPI data'!$I$12*100</f>
        <v>133.79854368932038</v>
      </c>
      <c r="J171" s="133">
        <f>'Eurostat CPI data'!J171/'Eurostat CPI data'!$J$12*100</f>
        <v>131.96137598068799</v>
      </c>
      <c r="K171" s="133">
        <f>'Eurostat CPI data'!K171/'Eurostat CPI data'!$K$12*100</f>
        <v>118.16239316239316</v>
      </c>
    </row>
    <row r="172" spans="1:11">
      <c r="A172" s="132">
        <v>39934</v>
      </c>
      <c r="B172" s="133">
        <f>'Eurostat CPI data'!B172/'Eurostat CPI data'!$B$12*100</f>
        <v>128.44928554696651</v>
      </c>
      <c r="C172" s="133">
        <f>'Eurostat CPI data'!C172/'Eurostat CPI data'!$C$12*100</f>
        <v>127.36202057998129</v>
      </c>
      <c r="D172" s="133">
        <f>'Eurostat CPI data'!D172/'Eurostat CPI data'!$D$12*100</f>
        <v>130.80645161290326</v>
      </c>
      <c r="E172" s="133">
        <f>'Eurostat CPI data'!E172/'Eurostat CPI data'!$E$12*100</f>
        <v>129.85938792390405</v>
      </c>
      <c r="F172" s="133">
        <f>'Eurostat CPI data'!F172/'Eurostat CPI data'!$F$12*100</f>
        <v>115.58854718981972</v>
      </c>
      <c r="G172" s="133">
        <f>'Eurostat CPI data'!G172/'Eurostat CPI data'!$G$12*100</f>
        <v>145.24765729585005</v>
      </c>
      <c r="H172" s="133">
        <f>'Eurostat CPI data'!H172/'Eurostat CPI data'!$H$12*100</f>
        <v>126.08798766749673</v>
      </c>
      <c r="I172" s="133">
        <f>'Eurostat CPI data'!I172/'Eurostat CPI data'!$I$12*100</f>
        <v>133.54368932038832</v>
      </c>
      <c r="J172" s="133">
        <f>'Eurostat CPI data'!J172/'Eurostat CPI data'!$J$12*100</f>
        <v>131.27338563669284</v>
      </c>
      <c r="K172" s="133">
        <f>'Eurostat CPI data'!K172/'Eurostat CPI data'!$K$12*100</f>
        <v>120.40598290598292</v>
      </c>
    </row>
    <row r="173" spans="1:11">
      <c r="A173" s="132">
        <v>39965</v>
      </c>
      <c r="B173" s="133">
        <f>'Eurostat CPI data'!B173/'Eurostat CPI data'!$B$12*100</f>
        <v>128.15647692668074</v>
      </c>
      <c r="C173" s="133">
        <f>'Eurostat CPI data'!C173/'Eurostat CPI data'!$C$12*100</f>
        <v>127.53741814780169</v>
      </c>
      <c r="D173" s="133">
        <f>'Eurostat CPI data'!D173/'Eurostat CPI data'!$D$12*100</f>
        <v>130.98014888337468</v>
      </c>
      <c r="E173" s="133">
        <f>'Eurostat CPI data'!E173/'Eurostat CPI data'!$E$12*100</f>
        <v>130.06026231832683</v>
      </c>
      <c r="F173" s="133">
        <f>'Eurostat CPI data'!F173/'Eurostat CPI data'!$F$12*100</f>
        <v>116.11876988335101</v>
      </c>
      <c r="G173" s="133">
        <f>'Eurostat CPI data'!G173/'Eurostat CPI data'!$G$12*100</f>
        <v>145.51539491298527</v>
      </c>
      <c r="H173" s="133">
        <f>'Eurostat CPI data'!H173/'Eurostat CPI data'!$H$12*100</f>
        <v>125.82710779082178</v>
      </c>
      <c r="I173" s="133">
        <f>'Eurostat CPI data'!I173/'Eurostat CPI data'!$I$12*100</f>
        <v>133.67718446601941</v>
      </c>
      <c r="J173" s="133">
        <f>'Eurostat CPI data'!J173/'Eurostat CPI data'!$J$12*100</f>
        <v>131.00784550392277</v>
      </c>
      <c r="K173" s="133">
        <f>'Eurostat CPI data'!K173/'Eurostat CPI data'!$K$12*100</f>
        <v>118.58974358974359</v>
      </c>
    </row>
    <row r="174" spans="1:11">
      <c r="A174" s="132">
        <v>39995</v>
      </c>
      <c r="B174" s="133">
        <f>'Eurostat CPI data'!B174/'Eurostat CPI data'!$B$12*100</f>
        <v>128.36729913328648</v>
      </c>
      <c r="C174" s="133">
        <f>'Eurostat CPI data'!C174/'Eurostat CPI data'!$C$12*100</f>
        <v>127.61927034611786</v>
      </c>
      <c r="D174" s="133">
        <f>'Eurostat CPI data'!D174/'Eurostat CPI data'!$D$12*100</f>
        <v>131.14143920595535</v>
      </c>
      <c r="E174" s="133">
        <f>'Eurostat CPI data'!E174/'Eurostat CPI data'!$E$12*100</f>
        <v>130.75741462838238</v>
      </c>
      <c r="F174" s="133">
        <f>'Eurostat CPI data'!F174/'Eurostat CPI data'!$F$12*100</f>
        <v>115.48250265111348</v>
      </c>
      <c r="G174" s="133">
        <f>'Eurostat CPI data'!G174/'Eurostat CPI data'!$G$12*100</f>
        <v>145.78313253012047</v>
      </c>
      <c r="H174" s="133">
        <f>'Eurostat CPI data'!H174/'Eurostat CPI data'!$H$12*100</f>
        <v>125.81524961460926</v>
      </c>
      <c r="I174" s="133">
        <f>'Eurostat CPI data'!I174/'Eurostat CPI data'!$I$12*100</f>
        <v>133.16747572815532</v>
      </c>
      <c r="J174" s="133">
        <f>'Eurostat CPI data'!J174/'Eurostat CPI data'!$J$12*100</f>
        <v>130.92335546167774</v>
      </c>
      <c r="K174" s="133">
        <f>'Eurostat CPI data'!K174/'Eurostat CPI data'!$K$12*100</f>
        <v>119.01709401709404</v>
      </c>
    </row>
    <row r="175" spans="1:11">
      <c r="A175" s="132">
        <v>40026</v>
      </c>
      <c r="B175" s="133">
        <f>'Eurostat CPI data'!B175/'Eurostat CPI data'!$B$12*100</f>
        <v>128.88264230498947</v>
      </c>
      <c r="C175" s="133">
        <f>'Eurostat CPI data'!C175/'Eurostat CPI data'!$C$12*100</f>
        <v>127.84144059869035</v>
      </c>
      <c r="D175" s="133">
        <f>'Eurostat CPI data'!D175/'Eurostat CPI data'!$D$12*100</f>
        <v>131.41439205955336</v>
      </c>
      <c r="E175" s="133">
        <f>'Eurostat CPI data'!E175/'Eurostat CPI data'!$E$12*100</f>
        <v>130.86375989601797</v>
      </c>
      <c r="F175" s="133">
        <f>'Eurostat CPI data'!F175/'Eurostat CPI data'!$F$12*100</f>
        <v>116.01272534464475</v>
      </c>
      <c r="G175" s="133">
        <f>'Eurostat CPI data'!G175/'Eurostat CPI data'!$G$12*100</f>
        <v>145.64926372155287</v>
      </c>
      <c r="H175" s="133">
        <f>'Eurostat CPI data'!H175/'Eurostat CPI data'!$H$12*100</f>
        <v>126.05241313885924</v>
      </c>
      <c r="I175" s="133">
        <f>'Eurostat CPI data'!I175/'Eurostat CPI data'!$I$12*100</f>
        <v>133.08252427184465</v>
      </c>
      <c r="J175" s="133">
        <f>'Eurostat CPI data'!J175/'Eurostat CPI data'!$J$12*100</f>
        <v>131.35787567893783</v>
      </c>
      <c r="K175" s="133">
        <f>'Eurostat CPI data'!K175/'Eurostat CPI data'!$K$12*100</f>
        <v>120.61965811965814</v>
      </c>
    </row>
    <row r="176" spans="1:11">
      <c r="A176" s="132">
        <v>40057</v>
      </c>
      <c r="B176" s="133">
        <f>'Eurostat CPI data'!B176/'Eurostat CPI data'!$B$12*100</f>
        <v>128.9646287186695</v>
      </c>
      <c r="C176" s="133">
        <f>'Eurostat CPI data'!C176/'Eurostat CPI data'!$C$12*100</f>
        <v>127.82974742750233</v>
      </c>
      <c r="D176" s="133">
        <f>'Eurostat CPI data'!D176/'Eurostat CPI data'!$D$12*100</f>
        <v>131.61290322580646</v>
      </c>
      <c r="E176" s="133">
        <f>'Eurostat CPI data'!E176/'Eurostat CPI data'!$E$12*100</f>
        <v>130.56835637480799</v>
      </c>
      <c r="F176" s="133">
        <f>'Eurostat CPI data'!F176/'Eurostat CPI data'!$F$12*100</f>
        <v>116.11876988335101</v>
      </c>
      <c r="G176" s="133">
        <f>'Eurostat CPI data'!G176/'Eurostat CPI data'!$G$12*100</f>
        <v>145.78313253012047</v>
      </c>
      <c r="H176" s="133">
        <f>'Eurostat CPI data'!H176/'Eurostat CPI data'!$H$12*100</f>
        <v>126.32515119174673</v>
      </c>
      <c r="I176" s="133">
        <f>'Eurostat CPI data'!I176/'Eurostat CPI data'!$I$12*100</f>
        <v>132.96116504854368</v>
      </c>
      <c r="J176" s="133">
        <f>'Eurostat CPI data'!J176/'Eurostat CPI data'!$J$12*100</f>
        <v>131.52685576342787</v>
      </c>
      <c r="K176" s="133">
        <f>'Eurostat CPI data'!K176/'Eurostat CPI data'!$K$12*100</f>
        <v>120.72649572649574</v>
      </c>
    </row>
    <row r="177" spans="1:11">
      <c r="A177" s="132">
        <v>40087</v>
      </c>
      <c r="B177" s="133">
        <f>'Eurostat CPI data'!B177/'Eurostat CPI data'!$B$12*100</f>
        <v>129.14031389084096</v>
      </c>
      <c r="C177" s="133">
        <f>'Eurostat CPI data'!C177/'Eurostat CPI data'!$C$12*100</f>
        <v>127.99345182413471</v>
      </c>
      <c r="D177" s="133">
        <f>'Eurostat CPI data'!D177/'Eurostat CPI data'!$D$12*100</f>
        <v>131.48883374689828</v>
      </c>
      <c r="E177" s="133">
        <f>'Eurostat CPI data'!E177/'Eurostat CPI data'!$E$12*100</f>
        <v>130.74559848753398</v>
      </c>
      <c r="F177" s="133">
        <f>'Eurostat CPI data'!F177/'Eurostat CPI data'!$F$12*100</f>
        <v>116.01272534464475</v>
      </c>
      <c r="G177" s="133">
        <f>'Eurostat CPI data'!G177/'Eurostat CPI data'!$G$12*100</f>
        <v>146.18473895582329</v>
      </c>
      <c r="H177" s="133">
        <f>'Eurostat CPI data'!H177/'Eurostat CPI data'!$H$12*100</f>
        <v>125.68480967627178</v>
      </c>
      <c r="I177" s="133">
        <f>'Eurostat CPI data'!I177/'Eurostat CPI data'!$I$12*100</f>
        <v>132.48786407766991</v>
      </c>
      <c r="J177" s="133">
        <f>'Eurostat CPI data'!J177/'Eurostat CPI data'!$J$12*100</f>
        <v>131.44236572118288</v>
      </c>
      <c r="K177" s="133">
        <f>'Eurostat CPI data'!K177/'Eurostat CPI data'!$K$12*100</f>
        <v>120.72649572649574</v>
      </c>
    </row>
    <row r="178" spans="1:11">
      <c r="A178" s="132">
        <v>40118</v>
      </c>
      <c r="B178" s="133">
        <f>'Eurostat CPI data'!B178/'Eurostat CPI data'!$B$12*100</f>
        <v>128.77723120168659</v>
      </c>
      <c r="C178" s="133">
        <f>'Eurostat CPI data'!C178/'Eurostat CPI data'!$C$12*100</f>
        <v>128.02853133769878</v>
      </c>
      <c r="D178" s="133">
        <f>'Eurostat CPI data'!D178/'Eurostat CPI data'!$D$12*100</f>
        <v>131.62531017369727</v>
      </c>
      <c r="E178" s="133">
        <f>'Eurostat CPI data'!E178/'Eurostat CPI data'!$E$12*100</f>
        <v>130.72196620583719</v>
      </c>
      <c r="F178" s="133">
        <f>'Eurostat CPI data'!F178/'Eurostat CPI data'!$F$12*100</f>
        <v>116.22481442205725</v>
      </c>
      <c r="G178" s="133">
        <f>'Eurostat CPI data'!G178/'Eurostat CPI data'!$G$12*100</f>
        <v>146.31860776439089</v>
      </c>
      <c r="H178" s="133">
        <f>'Eurostat CPI data'!H178/'Eurostat CPI data'!$H$12*100</f>
        <v>125.82710779082178</v>
      </c>
      <c r="I178" s="133">
        <f>'Eurostat CPI data'!I178/'Eurostat CPI data'!$I$12*100</f>
        <v>132.94902912621359</v>
      </c>
      <c r="J178" s="133">
        <f>'Eurostat CPI data'!J178/'Eurostat CPI data'!$J$12*100</f>
        <v>131.6354858177429</v>
      </c>
      <c r="K178" s="133">
        <f>'Eurostat CPI data'!K178/'Eurostat CPI data'!$K$12*100</f>
        <v>119.23076923076923</v>
      </c>
    </row>
    <row r="179" spans="1:11">
      <c r="A179" s="132">
        <v>40148</v>
      </c>
      <c r="B179" s="133">
        <f>'Eurostat CPI data'!B179/'Eurostat CPI data'!$B$12*100</f>
        <v>128.40243616772079</v>
      </c>
      <c r="C179" s="133">
        <f>'Eurostat CPI data'!C179/'Eurostat CPI data'!$C$12*100</f>
        <v>127.677736202058</v>
      </c>
      <c r="D179" s="133">
        <f>'Eurostat CPI data'!D179/'Eurostat CPI data'!$D$12*100</f>
        <v>131.09181141439205</v>
      </c>
      <c r="E179" s="133">
        <f>'Eurostat CPI data'!E179/'Eurostat CPI data'!$E$12*100</f>
        <v>130.30840127614323</v>
      </c>
      <c r="F179" s="133">
        <f>'Eurostat CPI data'!F179/'Eurostat CPI data'!$F$12*100</f>
        <v>116.54294803817604</v>
      </c>
      <c r="G179" s="133">
        <f>'Eurostat CPI data'!G179/'Eurostat CPI data'!$G$12*100</f>
        <v>145.51539491298527</v>
      </c>
      <c r="H179" s="133">
        <f>'Eurostat CPI data'!H179/'Eurostat CPI data'!$H$12*100</f>
        <v>125.19862445155935</v>
      </c>
      <c r="I179" s="133">
        <f>'Eurostat CPI data'!I179/'Eurostat CPI data'!$I$12*100</f>
        <v>133.19174757281553</v>
      </c>
      <c r="J179" s="133">
        <f>'Eurostat CPI data'!J179/'Eurostat CPI data'!$J$12*100</f>
        <v>131.23717561858783</v>
      </c>
      <c r="K179" s="133">
        <f>'Eurostat CPI data'!K179/'Eurostat CPI data'!$K$12*100</f>
        <v>118.58974358974359</v>
      </c>
    </row>
    <row r="180" spans="1:11">
      <c r="A180" s="132">
        <v>40179</v>
      </c>
      <c r="B180" s="133">
        <f>'Eurostat CPI data'!B180/'Eurostat CPI data'!$B$12*100</f>
        <v>129.55024595924104</v>
      </c>
      <c r="C180" s="133">
        <f>'Eurostat CPI data'!C180/'Eurostat CPI data'!$C$12*100</f>
        <v>128.21562207670723</v>
      </c>
      <c r="D180" s="133">
        <f>'Eurostat CPI data'!D180/'Eurostat CPI data'!$D$12*100</f>
        <v>131.25310173697272</v>
      </c>
      <c r="E180" s="133">
        <f>'Eurostat CPI data'!E180/'Eurostat CPI data'!$E$12*100</f>
        <v>130.97010516365359</v>
      </c>
      <c r="F180" s="133">
        <f>'Eurostat CPI data'!F180/'Eurostat CPI data'!$F$12*100</f>
        <v>116.86108165429481</v>
      </c>
      <c r="G180" s="133">
        <f>'Eurostat CPI data'!G180/'Eurostat CPI data'!$G$12*100</f>
        <v>146.72021419009369</v>
      </c>
      <c r="H180" s="133">
        <f>'Eurostat CPI data'!H180/'Eurostat CPI data'!$H$12*100</f>
        <v>126.68089647812167</v>
      </c>
      <c r="I180" s="133">
        <f>'Eurostat CPI data'!I180/'Eurostat CPI data'!$I$12*100</f>
        <v>133.6650485436893</v>
      </c>
      <c r="J180" s="133">
        <f>'Eurostat CPI data'!J180/'Eurostat CPI data'!$J$12*100</f>
        <v>131.00784550392277</v>
      </c>
      <c r="K180" s="133">
        <f>'Eurostat CPI data'!K180/'Eurostat CPI data'!$K$12*100</f>
        <v>122.22222222222223</v>
      </c>
    </row>
    <row r="181" spans="1:11">
      <c r="A181" s="132">
        <v>40210</v>
      </c>
      <c r="B181" s="133">
        <f>'Eurostat CPI data'!B181/'Eurostat CPI data'!$B$12*100</f>
        <v>128.98805340829233</v>
      </c>
      <c r="C181" s="133">
        <f>'Eurostat CPI data'!C181/'Eurostat CPI data'!$C$12*100</f>
        <v>128.02853133769878</v>
      </c>
      <c r="D181" s="133">
        <f>'Eurostat CPI data'!D181/'Eurostat CPI data'!$D$12*100</f>
        <v>131.06699751861044</v>
      </c>
      <c r="E181" s="133">
        <f>'Eurostat CPI data'!E181/'Eurostat CPI data'!$E$12*100</f>
        <v>131.08826657213754</v>
      </c>
      <c r="F181" s="133">
        <f>'Eurostat CPI data'!F181/'Eurostat CPI data'!$F$12*100</f>
        <v>116.43690349946978</v>
      </c>
      <c r="G181" s="133">
        <f>'Eurostat CPI data'!G181/'Eurostat CPI data'!$G$12*100</f>
        <v>146.58634538152612</v>
      </c>
      <c r="H181" s="133">
        <f>'Eurostat CPI data'!H181/'Eurostat CPI data'!$H$12*100</f>
        <v>126.91806000237165</v>
      </c>
      <c r="I181" s="133">
        <f>'Eurostat CPI data'!I181/'Eurostat CPI data'!$I$12*100</f>
        <v>133.37378640776697</v>
      </c>
      <c r="J181" s="133">
        <f>'Eurostat CPI data'!J181/'Eurostat CPI data'!$J$12*100</f>
        <v>130.70609535304769</v>
      </c>
      <c r="K181" s="133">
        <f>'Eurostat CPI data'!K181/'Eurostat CPI data'!$K$12*100</f>
        <v>119.87179487179489</v>
      </c>
    </row>
    <row r="182" spans="1:11">
      <c r="A182" s="132">
        <v>40238</v>
      </c>
      <c r="B182" s="133">
        <f>'Eurostat CPI data'!B182/'Eurostat CPI data'!$B$12*100</f>
        <v>129.21058795970953</v>
      </c>
      <c r="C182" s="133">
        <f>'Eurostat CPI data'!C182/'Eurostat CPI data'!$C$12*100</f>
        <v>127.97006548175867</v>
      </c>
      <c r="D182" s="133">
        <f>'Eurostat CPI data'!D182/'Eurostat CPI data'!$D$12*100</f>
        <v>130.28535980148885</v>
      </c>
      <c r="E182" s="133">
        <f>'Eurostat CPI data'!E182/'Eurostat CPI data'!$E$12*100</f>
        <v>130.93465674110837</v>
      </c>
      <c r="F182" s="133">
        <f>'Eurostat CPI data'!F182/'Eurostat CPI data'!$F$12*100</f>
        <v>116.86108165429481</v>
      </c>
      <c r="G182" s="133">
        <f>'Eurostat CPI data'!G182/'Eurostat CPI data'!$G$12*100</f>
        <v>146.85408299866131</v>
      </c>
      <c r="H182" s="133">
        <f>'Eurostat CPI data'!H182/'Eurostat CPI data'!$H$12*100</f>
        <v>126.37258389659669</v>
      </c>
      <c r="I182" s="133">
        <f>'Eurostat CPI data'!I182/'Eurostat CPI data'!$I$12*100</f>
        <v>133.44660194174756</v>
      </c>
      <c r="J182" s="133">
        <f>'Eurostat CPI data'!J182/'Eurostat CPI data'!$J$12*100</f>
        <v>130.12673506336753</v>
      </c>
      <c r="K182" s="133">
        <f>'Eurostat CPI data'!K182/'Eurostat CPI data'!$K$12*100</f>
        <v>121.04700854700856</v>
      </c>
    </row>
    <row r="183" spans="1:11">
      <c r="A183" s="132">
        <v>40269</v>
      </c>
      <c r="B183" s="133">
        <f>'Eurostat CPI data'!B183/'Eurostat CPI data'!$B$12*100</f>
        <v>129.79620520028109</v>
      </c>
      <c r="C183" s="133">
        <f>'Eurostat CPI data'!C183/'Eurostat CPI data'!$C$12*100</f>
        <v>128.04022450888681</v>
      </c>
      <c r="D183" s="133">
        <f>'Eurostat CPI data'!D183/'Eurostat CPI data'!$D$12*100</f>
        <v>130.11166253101737</v>
      </c>
      <c r="E183" s="133">
        <f>'Eurostat CPI data'!E183/'Eurostat CPI data'!$E$12*100</f>
        <v>131.00555358619877</v>
      </c>
      <c r="F183" s="133">
        <f>'Eurostat CPI data'!F183/'Eurostat CPI data'!$F$12*100</f>
        <v>117.07317073170734</v>
      </c>
      <c r="G183" s="133">
        <f>'Eurostat CPI data'!G183/'Eurostat CPI data'!$G$12*100</f>
        <v>146.45247657295849</v>
      </c>
      <c r="H183" s="133">
        <f>'Eurostat CPI data'!H183/'Eurostat CPI data'!$H$12*100</f>
        <v>126.77576188782164</v>
      </c>
      <c r="I183" s="133">
        <f>'Eurostat CPI data'!I183/'Eurostat CPI data'!$I$12*100</f>
        <v>133.56796116504853</v>
      </c>
      <c r="J183" s="133">
        <f>'Eurostat CPI data'!J183/'Eurostat CPI data'!$J$12*100</f>
        <v>130.12673506336753</v>
      </c>
      <c r="K183" s="133">
        <f>'Eurostat CPI data'!K183/'Eurostat CPI data'!$K$12*100</f>
        <v>123.61111111111111</v>
      </c>
    </row>
    <row r="184" spans="1:11">
      <c r="A184" s="132">
        <v>40299</v>
      </c>
      <c r="B184" s="133">
        <f>'Eurostat CPI data'!B184/'Eurostat CPI data'!$B$12*100</f>
        <v>129.58538299367535</v>
      </c>
      <c r="C184" s="133">
        <f>'Eurostat CPI data'!C184/'Eurostat CPI data'!$C$12*100</f>
        <v>127.97006548175867</v>
      </c>
      <c r="D184" s="133">
        <f>'Eurostat CPI data'!D184/'Eurostat CPI data'!$D$12*100</f>
        <v>130.14888337468983</v>
      </c>
      <c r="E184" s="133">
        <f>'Eurostat CPI data'!E184/'Eurostat CPI data'!$E$12*100</f>
        <v>131.23006026231835</v>
      </c>
      <c r="F184" s="133">
        <f>'Eurostat CPI data'!F184/'Eurostat CPI data'!$F$12*100</f>
        <v>116.33085896076352</v>
      </c>
      <c r="G184" s="133">
        <f>'Eurostat CPI data'!G184/'Eurostat CPI data'!$G$12*100</f>
        <v>146.72021419009369</v>
      </c>
      <c r="H184" s="133">
        <f>'Eurostat CPI data'!H184/'Eurostat CPI data'!$H$12*100</f>
        <v>127.10779082177162</v>
      </c>
      <c r="I184" s="133">
        <f>'Eurostat CPI data'!I184/'Eurostat CPI data'!$I$12*100</f>
        <v>133.71359223300971</v>
      </c>
      <c r="J184" s="133">
        <f>'Eurostat CPI data'!J184/'Eurostat CPI data'!$J$12*100</f>
        <v>129.63186481593243</v>
      </c>
      <c r="K184" s="133">
        <f>'Eurostat CPI data'!K184/'Eurostat CPI data'!$K$12*100</f>
        <v>122.75641025641026</v>
      </c>
    </row>
    <row r="185" spans="1:11">
      <c r="A185" s="132">
        <v>40330</v>
      </c>
      <c r="B185" s="133">
        <f>'Eurostat CPI data'!B185/'Eurostat CPI data'!$B$12*100</f>
        <v>129.66736940735535</v>
      </c>
      <c r="C185" s="133">
        <f>'Eurostat CPI data'!C185/'Eurostat CPI data'!$C$12*100</f>
        <v>128.22731524789523</v>
      </c>
      <c r="D185" s="133">
        <f>'Eurostat CPI data'!D185/'Eurostat CPI data'!$D$12*100</f>
        <v>130.74441687344913</v>
      </c>
      <c r="E185" s="133">
        <f>'Eurostat CPI data'!E185/'Eurostat CPI data'!$E$12*100</f>
        <v>131.04100200874396</v>
      </c>
      <c r="F185" s="133">
        <f>'Eurostat CPI data'!F185/'Eurostat CPI data'!$F$12*100</f>
        <v>117.07317073170734</v>
      </c>
      <c r="G185" s="133">
        <f>'Eurostat CPI data'!G185/'Eurostat CPI data'!$G$12*100</f>
        <v>147.25568942436411</v>
      </c>
      <c r="H185" s="133">
        <f>'Eurostat CPI data'!H185/'Eurostat CPI data'!$H$12*100</f>
        <v>127.91414680422153</v>
      </c>
      <c r="I185" s="133">
        <f>'Eurostat CPI data'!I185/'Eurostat CPI data'!$I$12*100</f>
        <v>134.19902912621359</v>
      </c>
      <c r="J185" s="133">
        <f>'Eurostat CPI data'!J185/'Eurostat CPI data'!$J$12*100</f>
        <v>130.51297525648764</v>
      </c>
      <c r="K185" s="133">
        <f>'Eurostat CPI data'!K185/'Eurostat CPI data'!$K$12*100</f>
        <v>122.32905982905984</v>
      </c>
    </row>
    <row r="186" spans="1:11">
      <c r="A186" s="132">
        <v>40360</v>
      </c>
      <c r="B186" s="133">
        <f>'Eurostat CPI data'!B186/'Eurostat CPI data'!$B$12*100</f>
        <v>129.93675333801829</v>
      </c>
      <c r="C186" s="133">
        <f>'Eurostat CPI data'!C186/'Eurostat CPI data'!$C$12*100</f>
        <v>128.3910196445276</v>
      </c>
      <c r="D186" s="133">
        <f>'Eurostat CPI data'!D186/'Eurostat CPI data'!$D$12*100</f>
        <v>130.84367245657569</v>
      </c>
      <c r="E186" s="133">
        <f>'Eurostat CPI data'!E186/'Eurostat CPI data'!$E$12*100</f>
        <v>131.30095710740872</v>
      </c>
      <c r="F186" s="133">
        <f>'Eurostat CPI data'!F186/'Eurostat CPI data'!$F$12*100</f>
        <v>117.17921527041358</v>
      </c>
      <c r="G186" s="133">
        <f>'Eurostat CPI data'!G186/'Eurostat CPI data'!$G$12*100</f>
        <v>146.98795180722891</v>
      </c>
      <c r="H186" s="133">
        <f>'Eurostat CPI data'!H186/'Eurostat CPI data'!$H$12*100</f>
        <v>127.997154037709</v>
      </c>
      <c r="I186" s="133">
        <f>'Eurostat CPI data'!I186/'Eurostat CPI data'!$I$12*100</f>
        <v>133.91990291262135</v>
      </c>
      <c r="J186" s="133">
        <f>'Eurostat CPI data'!J186/'Eurostat CPI data'!$J$12*100</f>
        <v>130.98370549185273</v>
      </c>
      <c r="K186" s="133">
        <f>'Eurostat CPI data'!K186/'Eurostat CPI data'!$K$12*100</f>
        <v>123.07692307692308</v>
      </c>
    </row>
    <row r="187" spans="1:11">
      <c r="A187" s="132">
        <v>40391</v>
      </c>
      <c r="B187" s="133">
        <f>'Eurostat CPI data'!B187/'Eurostat CPI data'!$B$12*100</f>
        <v>130.00702740688686</v>
      </c>
      <c r="C187" s="133">
        <f>'Eurostat CPI data'!C187/'Eurostat CPI data'!$C$12*100</f>
        <v>128.53133769878391</v>
      </c>
      <c r="D187" s="133">
        <f>'Eurostat CPI data'!D187/'Eurostat CPI data'!$D$12*100</f>
        <v>131.17866004962781</v>
      </c>
      <c r="E187" s="133">
        <f>'Eurostat CPI data'!E187/'Eurostat CPI data'!$E$12*100</f>
        <v>131.56091220607351</v>
      </c>
      <c r="F187" s="133">
        <f>'Eurostat CPI data'!F187/'Eurostat CPI data'!$F$12*100</f>
        <v>117.07317073170734</v>
      </c>
      <c r="G187" s="133">
        <f>'Eurostat CPI data'!G187/'Eurostat CPI data'!$G$12*100</f>
        <v>147.52342704149933</v>
      </c>
      <c r="H187" s="133">
        <f>'Eurostat CPI data'!H187/'Eurostat CPI data'!$H$12*100</f>
        <v>127.61769239890906</v>
      </c>
      <c r="I187" s="133">
        <f>'Eurostat CPI data'!I187/'Eurostat CPI data'!$I$12*100</f>
        <v>133.79854368932038</v>
      </c>
      <c r="J187" s="133">
        <f>'Eurostat CPI data'!J187/'Eurostat CPI data'!$J$12*100</f>
        <v>131.29752564876281</v>
      </c>
      <c r="K187" s="133">
        <f>'Eurostat CPI data'!K187/'Eurostat CPI data'!$K$12*100</f>
        <v>122.97008547008548</v>
      </c>
    </row>
    <row r="188" spans="1:11">
      <c r="A188" s="132">
        <v>40422</v>
      </c>
      <c r="B188" s="133">
        <f>'Eurostat CPI data'!B188/'Eurostat CPI data'!$B$12*100</f>
        <v>130.2061372686812</v>
      </c>
      <c r="C188" s="133">
        <f>'Eurostat CPI data'!C188/'Eurostat CPI data'!$C$12*100</f>
        <v>128.44948550046774</v>
      </c>
      <c r="D188" s="133">
        <f>'Eurostat CPI data'!D188/'Eurostat CPI data'!$D$12*100</f>
        <v>131.22828784119108</v>
      </c>
      <c r="E188" s="133">
        <f>'Eurostat CPI data'!E188/'Eurostat CPI data'!$E$12*100</f>
        <v>131.13553113553115</v>
      </c>
      <c r="F188" s="133">
        <f>'Eurostat CPI data'!F188/'Eurostat CPI data'!$F$12*100</f>
        <v>117.39130434782609</v>
      </c>
      <c r="G188" s="133">
        <f>'Eurostat CPI data'!G188/'Eurostat CPI data'!$G$12*100</f>
        <v>147.25568942436411</v>
      </c>
      <c r="H188" s="133">
        <f>'Eurostat CPI data'!H188/'Eurostat CPI data'!$H$12*100</f>
        <v>128.41219020514646</v>
      </c>
      <c r="I188" s="133">
        <f>'Eurostat CPI data'!I188/'Eurostat CPI data'!$I$12*100</f>
        <v>133.79854368932038</v>
      </c>
      <c r="J188" s="133">
        <f>'Eurostat CPI data'!J188/'Eurostat CPI data'!$J$12*100</f>
        <v>130.87507543753773</v>
      </c>
      <c r="K188" s="133">
        <f>'Eurostat CPI data'!K188/'Eurostat CPI data'!$K$12*100</f>
        <v>123.93162393162393</v>
      </c>
    </row>
    <row r="189" spans="1:11">
      <c r="A189" s="132">
        <v>40452</v>
      </c>
      <c r="B189" s="133">
        <f>'Eurostat CPI data'!B189/'Eurostat CPI data'!$B$12*100</f>
        <v>130.76832981962991</v>
      </c>
      <c r="C189" s="133">
        <f>'Eurostat CPI data'!C189/'Eurostat CPI data'!$C$12*100</f>
        <v>128.42609915809169</v>
      </c>
      <c r="D189" s="133">
        <f>'Eurostat CPI data'!D189/'Eurostat CPI data'!$D$12*100</f>
        <v>130.58312655086851</v>
      </c>
      <c r="E189" s="133">
        <f>'Eurostat CPI data'!E189/'Eurostat CPI data'!$E$12*100</f>
        <v>131.32458938910551</v>
      </c>
      <c r="F189" s="133">
        <f>'Eurostat CPI data'!F189/'Eurostat CPI data'!$F$12*100</f>
        <v>117.17921527041358</v>
      </c>
      <c r="G189" s="133">
        <f>'Eurostat CPI data'!G189/'Eurostat CPI data'!$G$12*100</f>
        <v>147.25568942436411</v>
      </c>
      <c r="H189" s="133">
        <f>'Eurostat CPI data'!H189/'Eurostat CPI data'!$H$12*100</f>
        <v>127.3212379935966</v>
      </c>
      <c r="I189" s="133">
        <f>'Eurostat CPI data'!I189/'Eurostat CPI data'!$I$12*100</f>
        <v>133.28883495145629</v>
      </c>
      <c r="J189" s="133">
        <f>'Eurostat CPI data'!J189/'Eurostat CPI data'!$J$12*100</f>
        <v>130.8509354254677</v>
      </c>
      <c r="K189" s="133">
        <f>'Eurostat CPI data'!K189/'Eurostat CPI data'!$K$12*100</f>
        <v>126.92307692307693</v>
      </c>
    </row>
    <row r="190" spans="1:11">
      <c r="A190" s="132">
        <v>40483</v>
      </c>
      <c r="B190" s="133">
        <f>'Eurostat CPI data'!B190/'Eurostat CPI data'!$B$12*100</f>
        <v>130.08901382056689</v>
      </c>
      <c r="C190" s="133">
        <f>'Eurostat CPI data'!C190/'Eurostat CPI data'!$C$12*100</f>
        <v>128.36763330215155</v>
      </c>
      <c r="D190" s="133">
        <f>'Eurostat CPI data'!D190/'Eurostat CPI data'!$D$12*100</f>
        <v>130.95533498759306</v>
      </c>
      <c r="E190" s="133">
        <f>'Eurostat CPI data'!E190/'Eurostat CPI data'!$E$12*100</f>
        <v>131.49001536098311</v>
      </c>
      <c r="F190" s="133">
        <f>'Eurostat CPI data'!F190/'Eurostat CPI data'!$F$12*100</f>
        <v>116.75503711558855</v>
      </c>
      <c r="G190" s="133">
        <f>'Eurostat CPI data'!G190/'Eurostat CPI data'!$G$12*100</f>
        <v>147.38955823293171</v>
      </c>
      <c r="H190" s="133">
        <f>'Eurostat CPI data'!H190/'Eurostat CPI data'!$H$12*100</f>
        <v>128.61377920075893</v>
      </c>
      <c r="I190" s="133">
        <f>'Eurostat CPI data'!I190/'Eurostat CPI data'!$I$12*100</f>
        <v>133.89563106796118</v>
      </c>
      <c r="J190" s="133">
        <f>'Eurostat CPI data'!J190/'Eurostat CPI data'!$J$12*100</f>
        <v>131.20096560048282</v>
      </c>
      <c r="K190" s="133">
        <f>'Eurostat CPI data'!K190/'Eurostat CPI data'!$K$12*100</f>
        <v>123.50427350427351</v>
      </c>
    </row>
    <row r="191" spans="1:11">
      <c r="A191" s="132">
        <v>40513</v>
      </c>
      <c r="B191" s="133">
        <f>'Eurostat CPI data'!B191/'Eurostat CPI data'!$B$12*100</f>
        <v>129.37456078706958</v>
      </c>
      <c r="C191" s="133">
        <f>'Eurostat CPI data'!C191/'Eurostat CPI data'!$C$12*100</f>
        <v>127.91159962581852</v>
      </c>
      <c r="D191" s="133">
        <f>'Eurostat CPI data'!D191/'Eurostat CPI data'!$D$12*100</f>
        <v>129.95037220843673</v>
      </c>
      <c r="E191" s="133">
        <f>'Eurostat CPI data'!E191/'Eurostat CPI data'!$E$12*100</f>
        <v>130.92284060025997</v>
      </c>
      <c r="F191" s="133">
        <f>'Eurostat CPI data'!F191/'Eurostat CPI data'!$F$12*100</f>
        <v>117.07317073170734</v>
      </c>
      <c r="G191" s="133">
        <f>'Eurostat CPI data'!G191/'Eurostat CPI data'!$G$12*100</f>
        <v>147.12182061579654</v>
      </c>
      <c r="H191" s="133">
        <f>'Eurostat CPI data'!H191/'Eurostat CPI data'!$H$12*100</f>
        <v>127.43981975572156</v>
      </c>
      <c r="I191" s="133">
        <f>'Eurostat CPI data'!I191/'Eurostat CPI data'!$I$12*100</f>
        <v>133.61650485436891</v>
      </c>
      <c r="J191" s="133">
        <f>'Eurostat CPI data'!J191/'Eurostat CPI data'!$J$12*100</f>
        <v>130.17501508750755</v>
      </c>
      <c r="K191" s="133">
        <f>'Eurostat CPI data'!K191/'Eurostat CPI data'!$K$12*100</f>
        <v>121.68803418803419</v>
      </c>
    </row>
    <row r="192" spans="1:11">
      <c r="A192" s="132">
        <v>40544</v>
      </c>
      <c r="B192" s="133">
        <f>'Eurostat CPI data'!B192/'Eurostat CPI data'!$B$12*100</f>
        <v>131.14312485359568</v>
      </c>
      <c r="C192" s="133">
        <f>'Eurostat CPI data'!C192/'Eurostat CPI data'!$C$12*100</f>
        <v>128.71842843779234</v>
      </c>
      <c r="D192" s="133">
        <f>'Eurostat CPI data'!D192/'Eurostat CPI data'!$D$12*100</f>
        <v>130.44665012406949</v>
      </c>
      <c r="E192" s="133">
        <f>'Eurostat CPI data'!E192/'Eurostat CPI data'!$E$12*100</f>
        <v>131.43093465674113</v>
      </c>
      <c r="F192" s="133">
        <f>'Eurostat CPI data'!F192/'Eurostat CPI data'!$F$12*100</f>
        <v>117.81548250265111</v>
      </c>
      <c r="G192" s="133">
        <f>'Eurostat CPI data'!G192/'Eurostat CPI data'!$G$12*100</f>
        <v>147.79116465863453</v>
      </c>
      <c r="H192" s="133">
        <f>'Eurostat CPI data'!H192/'Eurostat CPI data'!$H$12*100</f>
        <v>129.30155342108384</v>
      </c>
      <c r="I192" s="133">
        <f>'Eurostat CPI data'!I192/'Eurostat CPI data'!$I$12*100</f>
        <v>133.78640776699027</v>
      </c>
      <c r="J192" s="133">
        <f>'Eurostat CPI data'!J192/'Eurostat CPI data'!$J$12*100</f>
        <v>131.06819553409778</v>
      </c>
      <c r="K192" s="133">
        <f>'Eurostat CPI data'!K192/'Eurostat CPI data'!$K$12*100</f>
        <v>127.67094017094018</v>
      </c>
    </row>
    <row r="193" spans="1:11">
      <c r="A193" s="132">
        <v>40575</v>
      </c>
      <c r="B193" s="133">
        <f>'Eurostat CPI data'!B193/'Eurostat CPI data'!$B$12*100</f>
        <v>131.07285078472711</v>
      </c>
      <c r="C193" s="133">
        <f>'Eurostat CPI data'!C193/'Eurostat CPI data'!$C$12*100</f>
        <v>129.03414405986905</v>
      </c>
      <c r="D193" s="133">
        <f>'Eurostat CPI data'!D193/'Eurostat CPI data'!$D$12*100</f>
        <v>130.48387096774195</v>
      </c>
      <c r="E193" s="133">
        <f>'Eurostat CPI data'!E193/'Eurostat CPI data'!$E$12*100</f>
        <v>131.50183150183153</v>
      </c>
      <c r="F193" s="133">
        <f>'Eurostat CPI data'!F193/'Eurostat CPI data'!$F$12*100</f>
        <v>117.92152704135736</v>
      </c>
      <c r="G193" s="133">
        <f>'Eurostat CPI data'!G193/'Eurostat CPI data'!$G$12*100</f>
        <v>147.79116465863453</v>
      </c>
      <c r="H193" s="133">
        <f>'Eurostat CPI data'!H193/'Eurostat CPI data'!$H$12*100</f>
        <v>130.04861852247126</v>
      </c>
      <c r="I193" s="133">
        <f>'Eurostat CPI data'!I193/'Eurostat CPI data'!$I$12*100</f>
        <v>133.88349514563106</v>
      </c>
      <c r="J193" s="133">
        <f>'Eurostat CPI data'!J193/'Eurostat CPI data'!$J$12*100</f>
        <v>131.2492456246228</v>
      </c>
      <c r="K193" s="133">
        <f>'Eurostat CPI data'!K193/'Eurostat CPI data'!$K$12*100</f>
        <v>125.96153846153848</v>
      </c>
    </row>
    <row r="194" spans="1:11">
      <c r="A194" s="132">
        <v>40603</v>
      </c>
      <c r="B194" s="133">
        <f>'Eurostat CPI data'!B194/'Eurostat CPI data'!$B$12*100</f>
        <v>131.81072850784727</v>
      </c>
      <c r="C194" s="133">
        <f>'Eurostat CPI data'!C194/'Eurostat CPI data'!$C$12*100</f>
        <v>129.32647333956967</v>
      </c>
      <c r="D194" s="133">
        <f>'Eurostat CPI data'!D194/'Eurostat CPI data'!$D$12*100</f>
        <v>130.80645161290326</v>
      </c>
      <c r="E194" s="133">
        <f>'Eurostat CPI data'!E194/'Eurostat CPI data'!$E$12*100</f>
        <v>131.5845444877703</v>
      </c>
      <c r="F194" s="133">
        <f>'Eurostat CPI data'!F194/'Eurostat CPI data'!$F$12*100</f>
        <v>119.08801696712618</v>
      </c>
      <c r="G194" s="133">
        <f>'Eurostat CPI data'!G194/'Eurostat CPI data'!$G$12*100</f>
        <v>148.19277108433735</v>
      </c>
      <c r="H194" s="133">
        <f>'Eurostat CPI data'!H194/'Eurostat CPI data'!$H$12*100</f>
        <v>129.30155342108384</v>
      </c>
      <c r="I194" s="133">
        <f>'Eurostat CPI data'!I194/'Eurostat CPI data'!$I$12*100</f>
        <v>132.99757281553397</v>
      </c>
      <c r="J194" s="133">
        <f>'Eurostat CPI data'!J194/'Eurostat CPI data'!$J$12*100</f>
        <v>131.52685576342787</v>
      </c>
      <c r="K194" s="133">
        <f>'Eurostat CPI data'!K194/'Eurostat CPI data'!$K$12*100</f>
        <v>128.31196581196582</v>
      </c>
    </row>
    <row r="195" spans="1:11">
      <c r="A195" s="132">
        <v>40634</v>
      </c>
      <c r="B195" s="133">
        <f>'Eurostat CPI data'!B195/'Eurostat CPI data'!$B$12*100</f>
        <v>132.30264698992738</v>
      </c>
      <c r="C195" s="133">
        <f>'Eurostat CPI data'!C195/'Eurostat CPI data'!$C$12*100</f>
        <v>129.44340505144996</v>
      </c>
      <c r="D195" s="133">
        <f>'Eurostat CPI data'!D195/'Eurostat CPI data'!$D$12*100</f>
        <v>130.23573200992558</v>
      </c>
      <c r="E195" s="133">
        <f>'Eurostat CPI data'!E195/'Eurostat CPI data'!$E$12*100</f>
        <v>131.90358029067707</v>
      </c>
      <c r="F195" s="133">
        <f>'Eurostat CPI data'!F195/'Eurostat CPI data'!$F$12*100</f>
        <v>119.30010604453871</v>
      </c>
      <c r="G195" s="133">
        <f>'Eurostat CPI data'!G195/'Eurostat CPI data'!$G$12*100</f>
        <v>148.05890227576973</v>
      </c>
      <c r="H195" s="133">
        <f>'Eurostat CPI data'!H195/'Eurostat CPI data'!$H$12*100</f>
        <v>128.29360844302147</v>
      </c>
      <c r="I195" s="133">
        <f>'Eurostat CPI data'!I195/'Eurostat CPI data'!$I$12*100</f>
        <v>133.72572815533979</v>
      </c>
      <c r="J195" s="133">
        <f>'Eurostat CPI data'!J195/'Eurostat CPI data'!$J$12*100</f>
        <v>131.43029571514785</v>
      </c>
      <c r="K195" s="133">
        <f>'Eurostat CPI data'!K195/'Eurostat CPI data'!$K$12*100</f>
        <v>130.66239316239316</v>
      </c>
    </row>
    <row r="196" spans="1:11">
      <c r="A196" s="132">
        <v>40664</v>
      </c>
      <c r="B196" s="133">
        <f>'Eurostat CPI data'!B196/'Eurostat CPI data'!$B$12*100</f>
        <v>133.21620988521903</v>
      </c>
      <c r="C196" s="133">
        <f>'Eurostat CPI data'!C196/'Eurostat CPI data'!$C$12*100</f>
        <v>129.82927970065484</v>
      </c>
      <c r="D196" s="133">
        <f>'Eurostat CPI data'!D196/'Eurostat CPI data'!$D$12*100</f>
        <v>130.09925558312656</v>
      </c>
      <c r="E196" s="133">
        <f>'Eurostat CPI data'!E196/'Eurostat CPI data'!$E$12*100</f>
        <v>132.61254874158101</v>
      </c>
      <c r="F196" s="133">
        <f>'Eurostat CPI data'!F196/'Eurostat CPI data'!$F$12*100</f>
        <v>119.51219512195124</v>
      </c>
      <c r="G196" s="133">
        <f>'Eurostat CPI data'!G196/'Eurostat CPI data'!$G$12*100</f>
        <v>148.59437751004018</v>
      </c>
      <c r="H196" s="133">
        <f>'Eurostat CPI data'!H196/'Eurostat CPI data'!$H$12*100</f>
        <v>130.71267639037117</v>
      </c>
      <c r="I196" s="133">
        <f>'Eurostat CPI data'!I196/'Eurostat CPI data'!$I$12*100</f>
        <v>133.91990291262135</v>
      </c>
      <c r="J196" s="133">
        <f>'Eurostat CPI data'!J196/'Eurostat CPI data'!$J$12*100</f>
        <v>131.10440555220279</v>
      </c>
      <c r="K196" s="133">
        <f>'Eurostat CPI data'!K196/'Eurostat CPI data'!$K$12*100</f>
        <v>133.65384615384613</v>
      </c>
    </row>
    <row r="197" spans="1:11">
      <c r="A197" s="132">
        <v>40695</v>
      </c>
      <c r="B197" s="133">
        <f>'Eurostat CPI data'!B197/'Eurostat CPI data'!$B$12*100</f>
        <v>132.87655188568752</v>
      </c>
      <c r="C197" s="133">
        <f>'Eurostat CPI data'!C197/'Eurostat CPI data'!$C$12*100</f>
        <v>129.99298409728718</v>
      </c>
      <c r="D197" s="133">
        <f>'Eurostat CPI data'!D197/'Eurostat CPI data'!$D$12*100</f>
        <v>130.52109181141441</v>
      </c>
      <c r="E197" s="133">
        <f>'Eurostat CPI data'!E197/'Eurostat CPI data'!$E$12*100</f>
        <v>132.7779747134586</v>
      </c>
      <c r="F197" s="133">
        <f>'Eurostat CPI data'!F197/'Eurostat CPI data'!$F$12*100</f>
        <v>119.72428419936374</v>
      </c>
      <c r="G197" s="133">
        <f>'Eurostat CPI data'!G197/'Eurostat CPI data'!$G$12*100</f>
        <v>148.86211512717537</v>
      </c>
      <c r="H197" s="133">
        <f>'Eurostat CPI data'!H197/'Eurostat CPI data'!$H$12*100</f>
        <v>129.89446223170879</v>
      </c>
      <c r="I197" s="133">
        <f>'Eurostat CPI data'!I197/'Eurostat CPI data'!$I$12*100</f>
        <v>133.95631067961165</v>
      </c>
      <c r="J197" s="133">
        <f>'Eurostat CPI data'!J197/'Eurostat CPI data'!$J$12*100</f>
        <v>130.64574532287267</v>
      </c>
      <c r="K197" s="133">
        <f>'Eurostat CPI data'!K197/'Eurostat CPI data'!$K$12*100</f>
        <v>131.51709401709402</v>
      </c>
    </row>
    <row r="198" spans="1:11">
      <c r="A198" s="132">
        <v>40725</v>
      </c>
      <c r="B198" s="133">
        <f>'Eurostat CPI data'!B198/'Eurostat CPI data'!$B$12*100</f>
        <v>133.05223705785897</v>
      </c>
      <c r="C198" s="133">
        <f>'Eurostat CPI data'!C198/'Eurostat CPI data'!$C$12*100</f>
        <v>130.4490177736202</v>
      </c>
      <c r="D198" s="133">
        <f>'Eurostat CPI data'!D198/'Eurostat CPI data'!$D$12*100</f>
        <v>130.37220843672458</v>
      </c>
      <c r="E198" s="133">
        <f>'Eurostat CPI data'!E198/'Eurostat CPI data'!$E$12*100</f>
        <v>133.34514947418171</v>
      </c>
      <c r="F198" s="133">
        <f>'Eurostat CPI data'!F198/'Eurostat CPI data'!$F$12*100</f>
        <v>120.46659597030754</v>
      </c>
      <c r="G198" s="133">
        <f>'Eurostat CPI data'!G198/'Eurostat CPI data'!$G$12*100</f>
        <v>149.39759036144576</v>
      </c>
      <c r="H198" s="133">
        <f>'Eurostat CPI data'!H198/'Eurostat CPI data'!$H$12*100</f>
        <v>129.96561128898375</v>
      </c>
      <c r="I198" s="133">
        <f>'Eurostat CPI data'!I198/'Eurostat CPI data'!$I$12*100</f>
        <v>134.21116504854368</v>
      </c>
      <c r="J198" s="133">
        <f>'Eurostat CPI data'!J198/'Eurostat CPI data'!$J$12*100</f>
        <v>131.11647555823777</v>
      </c>
      <c r="K198" s="133">
        <f>'Eurostat CPI data'!K198/'Eurostat CPI data'!$K$12*100</f>
        <v>130.7692307692308</v>
      </c>
    </row>
    <row r="199" spans="1:11">
      <c r="A199" s="132">
        <v>40756</v>
      </c>
      <c r="B199" s="133">
        <f>'Eurostat CPI data'!B199/'Eurostat CPI data'!$B$12*100</f>
        <v>133.46216912625908</v>
      </c>
      <c r="C199" s="133">
        <f>'Eurostat CPI data'!C199/'Eurostat CPI data'!$C$12*100</f>
        <v>130.67118802619271</v>
      </c>
      <c r="D199" s="133">
        <f>'Eurostat CPI data'!D199/'Eurostat CPI data'!$D$12*100</f>
        <v>130.7692307692308</v>
      </c>
      <c r="E199" s="133">
        <f>'Eurostat CPI data'!E199/'Eurostat CPI data'!$E$12*100</f>
        <v>133.80597896726928</v>
      </c>
      <c r="F199" s="133">
        <f>'Eurostat CPI data'!F199/'Eurostat CPI data'!$F$12*100</f>
        <v>120.57264050901379</v>
      </c>
      <c r="G199" s="133">
        <f>'Eurostat CPI data'!G199/'Eurostat CPI data'!$G$12*100</f>
        <v>149.79919678714859</v>
      </c>
      <c r="H199" s="133">
        <f>'Eurostat CPI data'!H199/'Eurostat CPI data'!$H$12*100</f>
        <v>129.58614965018381</v>
      </c>
      <c r="I199" s="133">
        <f>'Eurostat CPI data'!I199/'Eurostat CPI data'!$I$12*100</f>
        <v>134.42961165048541</v>
      </c>
      <c r="J199" s="133">
        <f>'Eurostat CPI data'!J199/'Eurostat CPI data'!$J$12*100</f>
        <v>131.03198551599277</v>
      </c>
      <c r="K199" s="133">
        <f>'Eurostat CPI data'!K199/'Eurostat CPI data'!$K$12*100</f>
        <v>132.26495726495727</v>
      </c>
    </row>
    <row r="200" spans="1:11">
      <c r="A200" s="132">
        <v>40787</v>
      </c>
      <c r="B200" s="133">
        <f>'Eurostat CPI data'!B200/'Eurostat CPI data'!$B$12*100</f>
        <v>133.47388147107051</v>
      </c>
      <c r="C200" s="133">
        <f>'Eurostat CPI data'!C200/'Eurostat CPI data'!$C$12*100</f>
        <v>130.65949485500468</v>
      </c>
      <c r="D200" s="133">
        <f>'Eurostat CPI data'!D200/'Eurostat CPI data'!$D$12*100</f>
        <v>130.16129032258067</v>
      </c>
      <c r="E200" s="133">
        <f>'Eurostat CPI data'!E200/'Eurostat CPI data'!$E$12*100</f>
        <v>133.64055299539172</v>
      </c>
      <c r="F200" s="133">
        <f>'Eurostat CPI data'!F200/'Eurostat CPI data'!$F$12*100</f>
        <v>120.78472958642629</v>
      </c>
      <c r="G200" s="133">
        <f>'Eurostat CPI data'!G200/'Eurostat CPI data'!$G$12*100</f>
        <v>149.66532797858099</v>
      </c>
      <c r="H200" s="133">
        <f>'Eurostat CPI data'!H200/'Eurostat CPI data'!$H$12*100</f>
        <v>129.50314241669631</v>
      </c>
      <c r="I200" s="133">
        <f>'Eurostat CPI data'!I200/'Eurostat CPI data'!$I$12*100</f>
        <v>134.44174757281553</v>
      </c>
      <c r="J200" s="133">
        <f>'Eurostat CPI data'!J200/'Eurostat CPI data'!$J$12*100</f>
        <v>131.04405552202775</v>
      </c>
      <c r="K200" s="133">
        <f>'Eurostat CPI data'!K200/'Eurostat CPI data'!$K$12*100</f>
        <v>132.37179487179489</v>
      </c>
    </row>
    <row r="201" spans="1:11">
      <c r="A201" s="132">
        <v>40817</v>
      </c>
      <c r="B201" s="133">
        <f>'Eurostat CPI data'!B201/'Eurostat CPI data'!$B$12*100</f>
        <v>133.30990864371046</v>
      </c>
      <c r="C201" s="133">
        <f>'Eurostat CPI data'!C201/'Eurostat CPI data'!$C$12*100</f>
        <v>131.04536950420953</v>
      </c>
      <c r="D201" s="133">
        <f>'Eurostat CPI data'!D201/'Eurostat CPI data'!$D$12*100</f>
        <v>129.26799007444168</v>
      </c>
      <c r="E201" s="133">
        <f>'Eurostat CPI data'!E201/'Eurostat CPI data'!$E$12*100</f>
        <v>134.27862460120525</v>
      </c>
      <c r="F201" s="133">
        <f>'Eurostat CPI data'!F201/'Eurostat CPI data'!$F$12*100</f>
        <v>121.10286320254508</v>
      </c>
      <c r="G201" s="133">
        <f>'Eurostat CPI data'!G201/'Eurostat CPI data'!$G$12*100</f>
        <v>150.7362784471218</v>
      </c>
      <c r="H201" s="133">
        <f>'Eurostat CPI data'!H201/'Eurostat CPI data'!$H$12*100</f>
        <v>128.96952448713387</v>
      </c>
      <c r="I201" s="133">
        <f>'Eurostat CPI data'!I201/'Eurostat CPI data'!$I$12*100</f>
        <v>133.6893203883495</v>
      </c>
      <c r="J201" s="133">
        <f>'Eurostat CPI data'!J201/'Eurostat CPI data'!$J$12*100</f>
        <v>131.1285455642728</v>
      </c>
      <c r="K201" s="133">
        <f>'Eurostat CPI data'!K201/'Eurostat CPI data'!$K$12*100</f>
        <v>129.91452991452991</v>
      </c>
    </row>
    <row r="202" spans="1:11">
      <c r="A202" s="132">
        <v>40848</v>
      </c>
      <c r="B202" s="133">
        <f>'Eurostat CPI data'!B202/'Eurostat CPI data'!$B$12*100</f>
        <v>133.59100491918483</v>
      </c>
      <c r="C202" s="133">
        <f>'Eurostat CPI data'!C202/'Eurostat CPI data'!$C$12*100</f>
        <v>131.15060804490179</v>
      </c>
      <c r="D202" s="133">
        <f>'Eurostat CPI data'!D202/'Eurostat CPI data'!$D$12*100</f>
        <v>129.65260545905707</v>
      </c>
      <c r="E202" s="133">
        <f>'Eurostat CPI data'!E202/'Eurostat CPI data'!$E$12*100</f>
        <v>134.68037339005082</v>
      </c>
      <c r="F202" s="133">
        <f>'Eurostat CPI data'!F202/'Eurostat CPI data'!$F$12*100</f>
        <v>120.99681866383879</v>
      </c>
      <c r="G202" s="133">
        <f>'Eurostat CPI data'!G202/'Eurostat CPI data'!$G$12*100</f>
        <v>151.00401606425703</v>
      </c>
      <c r="H202" s="133">
        <f>'Eurostat CPI data'!H202/'Eurostat CPI data'!$H$12*100</f>
        <v>129.6217241788213</v>
      </c>
      <c r="I202" s="133">
        <f>'Eurostat CPI data'!I202/'Eurostat CPI data'!$I$12*100</f>
        <v>133.59223300970874</v>
      </c>
      <c r="J202" s="133">
        <f>'Eurostat CPI data'!J202/'Eurostat CPI data'!$J$12*100</f>
        <v>132.22691611345806</v>
      </c>
      <c r="K202" s="133">
        <f>'Eurostat CPI data'!K202/'Eurostat CPI data'!$K$12*100</f>
        <v>130.87606837606839</v>
      </c>
    </row>
    <row r="203" spans="1:11">
      <c r="A203" s="132">
        <v>40878</v>
      </c>
      <c r="B203" s="133">
        <f>'Eurostat CPI data'!B203/'Eurostat CPI data'!$B$12*100</f>
        <v>132.79456547200749</v>
      </c>
      <c r="C203" s="133">
        <f>'Eurostat CPI data'!C203/'Eurostat CPI data'!$C$12*100</f>
        <v>131.25584658559401</v>
      </c>
      <c r="D203" s="133">
        <f>'Eurostat CPI data'!D203/'Eurostat CPI data'!$D$12*100</f>
        <v>129.50372208436724</v>
      </c>
      <c r="E203" s="133">
        <f>'Eurostat CPI data'!E203/'Eurostat CPI data'!$E$12*100</f>
        <v>135.02304147465438</v>
      </c>
      <c r="F203" s="133">
        <f>'Eurostat CPI data'!F203/'Eurostat CPI data'!$F$12*100</f>
        <v>121.20890774125132</v>
      </c>
      <c r="G203" s="133">
        <f>'Eurostat CPI data'!G203/'Eurostat CPI data'!$G$12*100</f>
        <v>151.27175368139223</v>
      </c>
      <c r="H203" s="133">
        <f>'Eurostat CPI data'!H203/'Eurostat CPI data'!$H$12*100</f>
        <v>128.96952448713387</v>
      </c>
      <c r="I203" s="133">
        <f>'Eurostat CPI data'!I203/'Eurostat CPI data'!$I$12*100</f>
        <v>134.01699029126212</v>
      </c>
      <c r="J203" s="133">
        <f>'Eurostat CPI data'!J203/'Eurostat CPI data'!$J$12*100</f>
        <v>132.08207604103802</v>
      </c>
      <c r="K203" s="133">
        <f>'Eurostat CPI data'!K203/'Eurostat CPI data'!$K$12*100</f>
        <v>126.60256410256412</v>
      </c>
    </row>
    <row r="204" spans="1:11">
      <c r="A204" s="132">
        <v>40909</v>
      </c>
      <c r="B204" s="133">
        <f>'Eurostat CPI data'!B204/'Eurostat CPI data'!$B$12*100</f>
        <v>134.79737643476227</v>
      </c>
      <c r="C204" s="133">
        <f>'Eurostat CPI data'!C204/'Eurostat CPI data'!$C$12*100</f>
        <v>132.39008419083257</v>
      </c>
      <c r="D204" s="133">
        <f>'Eurostat CPI data'!D204/'Eurostat CPI data'!$D$12*100</f>
        <v>130.18610421836229</v>
      </c>
      <c r="E204" s="133">
        <f>'Eurostat CPI data'!E204/'Eurostat CPI data'!$E$12*100</f>
        <v>135.74382606640671</v>
      </c>
      <c r="F204" s="133">
        <f>'Eurostat CPI data'!F204/'Eurostat CPI data'!$F$12*100</f>
        <v>121.95121951219512</v>
      </c>
      <c r="G204" s="133">
        <f>'Eurostat CPI data'!G204/'Eurostat CPI data'!$G$12*100</f>
        <v>151.94109772423025</v>
      </c>
      <c r="H204" s="133">
        <f>'Eurostat CPI data'!H204/'Eurostat CPI data'!$H$12*100</f>
        <v>130.39250563263369</v>
      </c>
      <c r="I204" s="133">
        <f>'Eurostat CPI data'!I204/'Eurostat CPI data'!$I$12*100</f>
        <v>134.42961165048541</v>
      </c>
      <c r="J204" s="133">
        <f>'Eurostat CPI data'!J204/'Eurostat CPI data'!$J$12*100</f>
        <v>133.48219674109839</v>
      </c>
      <c r="K204" s="133">
        <f>'Eurostat CPI data'!K204/'Eurostat CPI data'!$K$12*100</f>
        <v>131.51709401709402</v>
      </c>
    </row>
    <row r="205" spans="1:11">
      <c r="A205" s="132">
        <v>40940</v>
      </c>
      <c r="B205" s="133">
        <f>'Eurostat CPI data'!B205/'Eurostat CPI data'!$B$12*100</f>
        <v>135.20730850316232</v>
      </c>
      <c r="C205" s="133">
        <f>'Eurostat CPI data'!C205/'Eurostat CPI data'!$C$12*100</f>
        <v>132.58886810102902</v>
      </c>
      <c r="D205" s="133">
        <f>'Eurostat CPI data'!D205/'Eurostat CPI data'!$D$12*100</f>
        <v>130.53349875930522</v>
      </c>
      <c r="E205" s="133">
        <f>'Eurostat CPI data'!E205/'Eurostat CPI data'!$E$12*100</f>
        <v>135.87380361573912</v>
      </c>
      <c r="F205" s="133">
        <f>'Eurostat CPI data'!F205/'Eurostat CPI data'!$F$12*100</f>
        <v>121.63308589607635</v>
      </c>
      <c r="G205" s="133">
        <f>'Eurostat CPI data'!G205/'Eurostat CPI data'!$G$12*100</f>
        <v>152.74431057563586</v>
      </c>
      <c r="H205" s="133">
        <f>'Eurostat CPI data'!H205/'Eurostat CPI data'!$H$12*100</f>
        <v>131.10399620538362</v>
      </c>
      <c r="I205" s="133">
        <f>'Eurostat CPI data'!I205/'Eurostat CPI data'!$I$12*100</f>
        <v>134.91504854368932</v>
      </c>
      <c r="J205" s="133">
        <f>'Eurostat CPI data'!J205/'Eurostat CPI data'!$J$12*100</f>
        <v>134.41158720579361</v>
      </c>
      <c r="K205" s="133">
        <f>'Eurostat CPI data'!K205/'Eurostat CPI data'!$K$12*100</f>
        <v>132.79914529914529</v>
      </c>
    </row>
    <row r="206" spans="1:11">
      <c r="A206" s="132">
        <v>40969</v>
      </c>
      <c r="B206" s="133">
        <f>'Eurostat CPI data'!B206/'Eurostat CPI data'!$B$12*100</f>
        <v>135.37128133052238</v>
      </c>
      <c r="C206" s="133">
        <f>'Eurostat CPI data'!C206/'Eurostat CPI data'!$C$12*100</f>
        <v>132.9981290926099</v>
      </c>
      <c r="D206" s="133">
        <f>'Eurostat CPI data'!D206/'Eurostat CPI data'!$D$12*100</f>
        <v>130.44665012406949</v>
      </c>
      <c r="E206" s="133">
        <f>'Eurostat CPI data'!E206/'Eurostat CPI data'!$E$12*100</f>
        <v>135.82653905234551</v>
      </c>
      <c r="F206" s="133">
        <f>'Eurostat CPI data'!F206/'Eurostat CPI data'!$F$12*100</f>
        <v>122.69353128313894</v>
      </c>
      <c r="G206" s="133">
        <f>'Eurostat CPI data'!G206/'Eurostat CPI data'!$G$12*100</f>
        <v>153.27978580990629</v>
      </c>
      <c r="H206" s="133">
        <f>'Eurostat CPI data'!H206/'Eurostat CPI data'!$H$12*100</f>
        <v>129.42013518320883</v>
      </c>
      <c r="I206" s="133">
        <f>'Eurostat CPI data'!I206/'Eurostat CPI data'!$I$12*100</f>
        <v>135.376213592233</v>
      </c>
      <c r="J206" s="133">
        <f>'Eurostat CPI data'!J206/'Eurostat CPI data'!$J$12*100</f>
        <v>134.97887748943876</v>
      </c>
      <c r="K206" s="133">
        <f>'Eurostat CPI data'!K206/'Eurostat CPI data'!$K$12*100</f>
        <v>131.62393162393164</v>
      </c>
    </row>
    <row r="207" spans="1:11">
      <c r="A207" s="132">
        <v>41000</v>
      </c>
      <c r="B207" s="133">
        <f>'Eurostat CPI data'!B207/'Eurostat CPI data'!$B$12*100</f>
        <v>135.57039119231672</v>
      </c>
      <c r="C207" s="133">
        <f>'Eurostat CPI data'!C207/'Eurostat CPI data'!$C$12*100</f>
        <v>133.12675397567821</v>
      </c>
      <c r="D207" s="133">
        <f>'Eurostat CPI data'!D207/'Eurostat CPI data'!$D$12*100</f>
        <v>131.66253101736973</v>
      </c>
      <c r="E207" s="133">
        <f>'Eurostat CPI data'!E207/'Eurostat CPI data'!$E$12*100</f>
        <v>135.86198747489073</v>
      </c>
      <c r="F207" s="133">
        <f>'Eurostat CPI data'!F207/'Eurostat CPI data'!$F$12*100</f>
        <v>122.48144220572641</v>
      </c>
      <c r="G207" s="133">
        <f>'Eurostat CPI data'!G207/'Eurostat CPI data'!$G$12*100</f>
        <v>153.94912985274431</v>
      </c>
      <c r="H207" s="133">
        <f>'Eurostat CPI data'!H207/'Eurostat CPI data'!$H$12*100</f>
        <v>130.45179651369619</v>
      </c>
      <c r="I207" s="133">
        <f>'Eurostat CPI data'!I207/'Eurostat CPI data'!$I$12*100</f>
        <v>135.97087378640776</v>
      </c>
      <c r="J207" s="133">
        <f>'Eurostat CPI data'!J207/'Eurostat CPI data'!$J$12*100</f>
        <v>135.22027761013882</v>
      </c>
      <c r="K207" s="133">
        <f>'Eurostat CPI data'!K207/'Eurostat CPI data'!$K$12*100</f>
        <v>132.15811965811969</v>
      </c>
    </row>
    <row r="208" spans="1:11">
      <c r="A208" s="132">
        <v>41030</v>
      </c>
      <c r="B208" s="133">
        <f>'Eurostat CPI data'!B208/'Eurostat CPI data'!$B$12*100</f>
        <v>136.03888498477397</v>
      </c>
      <c r="C208" s="133">
        <f>'Eurostat CPI data'!C208/'Eurostat CPI data'!$C$12*100</f>
        <v>133.51262862488309</v>
      </c>
      <c r="D208" s="133">
        <f>'Eurostat CPI data'!D208/'Eurostat CPI data'!$D$12*100</f>
        <v>131.07940446650127</v>
      </c>
      <c r="E208" s="133">
        <f>'Eurostat CPI data'!E208/'Eurostat CPI data'!$E$12*100</f>
        <v>136.35826539052346</v>
      </c>
      <c r="F208" s="133">
        <f>'Eurostat CPI data'!F208/'Eurostat CPI data'!$F$12*100</f>
        <v>122.48144220572641</v>
      </c>
      <c r="G208" s="133">
        <f>'Eurostat CPI data'!G208/'Eurostat CPI data'!$G$12*100</f>
        <v>154.48460508701473</v>
      </c>
      <c r="H208" s="133">
        <f>'Eurostat CPI data'!H208/'Eurostat CPI data'!$H$12*100</f>
        <v>132.040792126171</v>
      </c>
      <c r="I208" s="133">
        <f>'Eurostat CPI data'!I208/'Eurostat CPI data'!$I$12*100</f>
        <v>136.06796116504853</v>
      </c>
      <c r="J208" s="133">
        <f>'Eurostat CPI data'!J208/'Eurostat CPI data'!$J$12*100</f>
        <v>135.26855763427881</v>
      </c>
      <c r="K208" s="133">
        <f>'Eurostat CPI data'!K208/'Eurostat CPI data'!$K$12*100</f>
        <v>133.11965811965811</v>
      </c>
    </row>
    <row r="209" spans="1:11">
      <c r="A209" s="132">
        <v>41061</v>
      </c>
      <c r="B209" s="133">
        <f>'Eurostat CPI data'!B209/'Eurostat CPI data'!$B$12*100</f>
        <v>135.94518622628252</v>
      </c>
      <c r="C209" s="133">
        <f>'Eurostat CPI data'!C209/'Eurostat CPI data'!$C$12*100</f>
        <v>133.75818521983163</v>
      </c>
      <c r="D209" s="133">
        <f>'Eurostat CPI data'!D209/'Eurostat CPI data'!$D$12*100</f>
        <v>131.79900744416875</v>
      </c>
      <c r="E209" s="133">
        <f>'Eurostat CPI data'!E209/'Eurostat CPI data'!$E$12*100</f>
        <v>136.52369136240105</v>
      </c>
      <c r="F209" s="133">
        <f>'Eurostat CPI data'!F209/'Eurostat CPI data'!$F$12*100</f>
        <v>123.32979851537647</v>
      </c>
      <c r="G209" s="133">
        <f>'Eurostat CPI data'!G209/'Eurostat CPI data'!$G$12*100</f>
        <v>154.75234270414992</v>
      </c>
      <c r="H209" s="133">
        <f>'Eurostat CPI data'!H209/'Eurostat CPI data'!$H$12*100</f>
        <v>131.0565635005336</v>
      </c>
      <c r="I209" s="133">
        <f>'Eurostat CPI data'!I209/'Eurostat CPI data'!$I$12*100</f>
        <v>136.67475728155341</v>
      </c>
      <c r="J209" s="133">
        <f>'Eurostat CPI data'!J209/'Eurostat CPI data'!$J$12*100</f>
        <v>134.82196741098372</v>
      </c>
      <c r="K209" s="133">
        <f>'Eurostat CPI data'!K209/'Eurostat CPI data'!$K$12*100</f>
        <v>131.62393162393164</v>
      </c>
    </row>
    <row r="210" spans="1:11">
      <c r="A210" s="132">
        <v>41091</v>
      </c>
      <c r="B210" s="133">
        <f>'Eurostat CPI data'!B210/'Eurostat CPI data'!$B$12*100</f>
        <v>136.29655657062546</v>
      </c>
      <c r="C210" s="133">
        <f>'Eurostat CPI data'!C210/'Eurostat CPI data'!$C$12*100</f>
        <v>133.95696913002809</v>
      </c>
      <c r="D210" s="133">
        <f>'Eurostat CPI data'!D210/'Eurostat CPI data'!$D$12*100</f>
        <v>132.03473945409431</v>
      </c>
      <c r="E210" s="133">
        <f>'Eurostat CPI data'!E210/'Eurostat CPI data'!$E$12*100</f>
        <v>136.98452085548863</v>
      </c>
      <c r="F210" s="133">
        <f>'Eurostat CPI data'!F210/'Eurostat CPI data'!$F$12*100</f>
        <v>123.0116648992577</v>
      </c>
      <c r="G210" s="133">
        <f>'Eurostat CPI data'!G210/'Eurostat CPI data'!$G$12*100</f>
        <v>155.28781793842035</v>
      </c>
      <c r="H210" s="133">
        <f>'Eurostat CPI data'!H210/'Eurostat CPI data'!$H$12*100</f>
        <v>131.91035218783352</v>
      </c>
      <c r="I210" s="133">
        <f>'Eurostat CPI data'!I210/'Eurostat CPI data'!$I$12*100</f>
        <v>137.82766990291259</v>
      </c>
      <c r="J210" s="133">
        <f>'Eurostat CPI data'!J210/'Eurostat CPI data'!$J$12*100</f>
        <v>135.46167773083889</v>
      </c>
      <c r="K210" s="133">
        <f>'Eurostat CPI data'!K210/'Eurostat CPI data'!$K$12*100</f>
        <v>132.37179487179489</v>
      </c>
    </row>
    <row r="211" spans="1:11">
      <c r="A211" s="132">
        <v>41122</v>
      </c>
      <c r="B211" s="133">
        <f>'Eurostat CPI data'!B211/'Eurostat CPI data'!$B$12*100</f>
        <v>136.4371047083626</v>
      </c>
      <c r="C211" s="133">
        <f>'Eurostat CPI data'!C211/'Eurostat CPI data'!$C$12*100</f>
        <v>134.21421889616465</v>
      </c>
      <c r="D211" s="133">
        <f>'Eurostat CPI data'!D211/'Eurostat CPI data'!$D$12*100</f>
        <v>133.15136476426798</v>
      </c>
      <c r="E211" s="133">
        <f>'Eurostat CPI data'!E211/'Eurostat CPI data'!$E$12*100</f>
        <v>137.32718894009219</v>
      </c>
      <c r="F211" s="133">
        <f>'Eurostat CPI data'!F211/'Eurostat CPI data'!$F$12*100</f>
        <v>123.11770943796394</v>
      </c>
      <c r="G211" s="133">
        <f>'Eurostat CPI data'!G211/'Eurostat CPI data'!$G$12*100</f>
        <v>155.42168674698792</v>
      </c>
      <c r="H211" s="133">
        <f>'Eurostat CPI data'!H211/'Eurostat CPI data'!$H$12*100</f>
        <v>131.27001067235858</v>
      </c>
      <c r="I211" s="133">
        <f>'Eurostat CPI data'!I211/'Eurostat CPI data'!$I$12*100</f>
        <v>137.85194174757279</v>
      </c>
      <c r="J211" s="133">
        <f>'Eurostat CPI data'!J211/'Eurostat CPI data'!$J$12*100</f>
        <v>135.95654797827399</v>
      </c>
      <c r="K211" s="133">
        <f>'Eurostat CPI data'!K211/'Eurostat CPI data'!$K$12*100</f>
        <v>132.37179487179489</v>
      </c>
    </row>
    <row r="212" spans="1:11">
      <c r="A212" s="132">
        <v>41153</v>
      </c>
      <c r="B212" s="133">
        <f>'Eurostat CPI data'!B212/'Eurostat CPI data'!$B$12*100</f>
        <v>136.82361208713985</v>
      </c>
      <c r="C212" s="133">
        <f>'Eurostat CPI data'!C212/'Eurostat CPI data'!$C$12*100</f>
        <v>134.48316183348925</v>
      </c>
      <c r="D212" s="133">
        <f>'Eurostat CPI data'!D212/'Eurostat CPI data'!$D$12*100</f>
        <v>133.37468982630273</v>
      </c>
      <c r="E212" s="133">
        <f>'Eurostat CPI data'!E212/'Eurostat CPI data'!$E$12*100</f>
        <v>137.24447595415339</v>
      </c>
      <c r="F212" s="133">
        <f>'Eurostat CPI data'!F212/'Eurostat CPI data'!$F$12*100</f>
        <v>123.32979851537647</v>
      </c>
      <c r="G212" s="133">
        <f>'Eurostat CPI data'!G212/'Eurostat CPI data'!$G$12*100</f>
        <v>156.35876840696116</v>
      </c>
      <c r="H212" s="133">
        <f>'Eurostat CPI data'!H212/'Eurostat CPI data'!$H$12*100</f>
        <v>132.78785722755842</v>
      </c>
      <c r="I212" s="133">
        <f>'Eurostat CPI data'!I212/'Eurostat CPI data'!$I$12*100</f>
        <v>137.69417475728153</v>
      </c>
      <c r="J212" s="133">
        <f>'Eurostat CPI data'!J212/'Eurostat CPI data'!$J$12*100</f>
        <v>137.5135787567894</v>
      </c>
      <c r="K212" s="133">
        <f>'Eurostat CPI data'!K212/'Eurostat CPI data'!$K$12*100</f>
        <v>133.44017094017096</v>
      </c>
    </row>
    <row r="213" spans="1:11">
      <c r="A213" s="132">
        <v>41183</v>
      </c>
      <c r="B213" s="133">
        <f>'Eurostat CPI data'!B213/'Eurostat CPI data'!$B$12*100</f>
        <v>136.84703677676271</v>
      </c>
      <c r="C213" s="133">
        <f>'Eurostat CPI data'!C213/'Eurostat CPI data'!$C$12*100</f>
        <v>134.47146866230122</v>
      </c>
      <c r="D213" s="133">
        <f>'Eurostat CPI data'!D213/'Eurostat CPI data'!$D$12*100</f>
        <v>132.27047146401986</v>
      </c>
      <c r="E213" s="133">
        <f>'Eurostat CPI data'!E213/'Eurostat CPI data'!$E$12*100</f>
        <v>137.32718894009219</v>
      </c>
      <c r="F213" s="133">
        <f>'Eurostat CPI data'!F213/'Eurostat CPI data'!$F$12*100</f>
        <v>123.43584305408272</v>
      </c>
      <c r="G213" s="133">
        <f>'Eurostat CPI data'!G213/'Eurostat CPI data'!$G$12*100</f>
        <v>156.22489959839356</v>
      </c>
      <c r="H213" s="133">
        <f>'Eurostat CPI data'!H213/'Eurostat CPI data'!$H$12*100</f>
        <v>132.36096288390846</v>
      </c>
      <c r="I213" s="133">
        <f>'Eurostat CPI data'!I213/'Eurostat CPI data'!$I$12*100</f>
        <v>137.36650485436891</v>
      </c>
      <c r="J213" s="133">
        <f>'Eurostat CPI data'!J213/'Eurostat CPI data'!$J$12*100</f>
        <v>138.20156910078455</v>
      </c>
      <c r="K213" s="133">
        <f>'Eurostat CPI data'!K213/'Eurostat CPI data'!$K$12*100</f>
        <v>133.22649572649573</v>
      </c>
    </row>
    <row r="214" spans="1:11">
      <c r="A214" s="132">
        <v>41214</v>
      </c>
      <c r="B214" s="133">
        <f>'Eurostat CPI data'!B214/'Eurostat CPI data'!$B$12*100</f>
        <v>136.90559850081988</v>
      </c>
      <c r="C214" s="133">
        <f>'Eurostat CPI data'!C214/'Eurostat CPI data'!$C$12*100</f>
        <v>134.83395696913004</v>
      </c>
      <c r="D214" s="133">
        <f>'Eurostat CPI data'!D214/'Eurostat CPI data'!$D$12*100</f>
        <v>133.52357320099259</v>
      </c>
      <c r="E214" s="133">
        <f>'Eurostat CPI data'!E214/'Eurostat CPI data'!$E$12*100</f>
        <v>137.68167316554414</v>
      </c>
      <c r="F214" s="133">
        <f>'Eurostat CPI data'!F214/'Eurostat CPI data'!$F$12*100</f>
        <v>123.64793213149522</v>
      </c>
      <c r="G214" s="133">
        <f>'Eurostat CPI data'!G214/'Eurostat CPI data'!$G$12*100</f>
        <v>156.62650602409639</v>
      </c>
      <c r="H214" s="133">
        <f>'Eurostat CPI data'!H214/'Eurostat CPI data'!$H$12*100</f>
        <v>134.12783113957073</v>
      </c>
      <c r="I214" s="133">
        <f>'Eurostat CPI data'!I214/'Eurostat CPI data'!$I$12*100</f>
        <v>137.53640776699027</v>
      </c>
      <c r="J214" s="133">
        <f>'Eurostat CPI data'!J214/'Eurostat CPI data'!$J$12*100</f>
        <v>139.64996982498491</v>
      </c>
      <c r="K214" s="133">
        <f>'Eurostat CPI data'!K214/'Eurostat CPI data'!$K$12*100</f>
        <v>132.15811965811969</v>
      </c>
    </row>
    <row r="215" spans="1:11">
      <c r="A215" s="132">
        <v>41244</v>
      </c>
      <c r="B215" s="133">
        <f>'Eurostat CPI data'!B215/'Eurostat CPI data'!$B$12*100</f>
        <v>135.687514640431</v>
      </c>
      <c r="C215" s="133">
        <f>'Eurostat CPI data'!C215/'Eurostat CPI data'!$C$12*100</f>
        <v>134.47146866230122</v>
      </c>
      <c r="D215" s="133">
        <f>'Eurostat CPI data'!D215/'Eurostat CPI data'!$D$12*100</f>
        <v>132.6799007444169</v>
      </c>
      <c r="E215" s="133">
        <f>'Eurostat CPI data'!E215/'Eurostat CPI data'!$E$12*100</f>
        <v>137.00815313718539</v>
      </c>
      <c r="F215" s="133">
        <f>'Eurostat CPI data'!F215/'Eurostat CPI data'!$F$12*100</f>
        <v>123.54188759278897</v>
      </c>
      <c r="G215" s="133">
        <f>'Eurostat CPI data'!G215/'Eurostat CPI data'!$G$12*100</f>
        <v>156.35876840696116</v>
      </c>
      <c r="H215" s="133">
        <f>'Eurostat CPI data'!H215/'Eurostat CPI data'!$H$12*100</f>
        <v>133.30961698090834</v>
      </c>
      <c r="I215" s="133">
        <f>'Eurostat CPI data'!I215/'Eurostat CPI data'!$I$12*100</f>
        <v>138.43446601941747</v>
      </c>
      <c r="J215" s="133">
        <f>'Eurostat CPI data'!J215/'Eurostat CPI data'!$J$12*100</f>
        <v>140.04828002414001</v>
      </c>
      <c r="K215" s="133">
        <f>'Eurostat CPI data'!K215/'Eurostat CPI data'!$K$12*100</f>
        <v>127.35042735042737</v>
      </c>
    </row>
    <row r="216" spans="1:11">
      <c r="A216" s="132">
        <v>41275</v>
      </c>
      <c r="B216" s="133">
        <f>'Eurostat CPI data'!B216/'Eurostat CPI data'!$B$12*100</f>
        <v>138.73272429140314</v>
      </c>
      <c r="C216" s="133">
        <f>'Eurostat CPI data'!C216/'Eurostat CPI data'!$C$12*100</f>
        <v>136.13189897100096</v>
      </c>
      <c r="D216" s="133">
        <f>'Eurostat CPI data'!D216/'Eurostat CPI data'!$D$12*100</f>
        <v>134.42928039702232</v>
      </c>
      <c r="E216" s="133">
        <f>'Eurostat CPI data'!E216/'Eurostat CPI data'!$E$12*100</f>
        <v>137.51624719366654</v>
      </c>
      <c r="F216" s="133">
        <f>'Eurostat CPI data'!F216/'Eurostat CPI data'!$F$12*100</f>
        <v>124.49628844114528</v>
      </c>
      <c r="G216" s="133">
        <f>'Eurostat CPI data'!G216/'Eurostat CPI data'!$G$12*100</f>
        <v>157.6974564926372</v>
      </c>
      <c r="H216" s="133">
        <f>'Eurostat CPI data'!H216/'Eurostat CPI data'!$H$12*100</f>
        <v>138.4086327522827</v>
      </c>
      <c r="I216" s="133">
        <f>'Eurostat CPI data'!I216/'Eurostat CPI data'!$I$12*100</f>
        <v>140.16990291262135</v>
      </c>
      <c r="J216" s="133">
        <f>'Eurostat CPI data'!J216/'Eurostat CPI data'!$J$12*100</f>
        <v>141.05009052504528</v>
      </c>
      <c r="K216" s="133">
        <f>'Eurostat CPI data'!K216/'Eurostat CPI data'!$K$12*100</f>
        <v>136.75213675213675</v>
      </c>
    </row>
    <row r="217" spans="1:11">
      <c r="A217" s="132">
        <v>41306</v>
      </c>
      <c r="B217" s="133">
        <f>'Eurostat CPI data'!B217/'Eurostat CPI data'!$B$12*100</f>
        <v>138.79128601546032</v>
      </c>
      <c r="C217" s="133">
        <f>'Eurostat CPI data'!C217/'Eurostat CPI data'!$C$12*100</f>
        <v>136.59962581852199</v>
      </c>
      <c r="D217" s="133">
        <f>'Eurostat CPI data'!D217/'Eurostat CPI data'!$D$12*100</f>
        <v>135.74441687344913</v>
      </c>
      <c r="E217" s="133">
        <f>'Eurostat CPI data'!E217/'Eurostat CPI data'!$E$12*100</f>
        <v>138.04797353184449</v>
      </c>
      <c r="F217" s="133">
        <f>'Eurostat CPI data'!F217/'Eurostat CPI data'!$F$12*100</f>
        <v>124.28419936373278</v>
      </c>
      <c r="G217" s="133">
        <f>'Eurostat CPI data'!G217/'Eurostat CPI data'!$G$12*100</f>
        <v>158.76840696117802</v>
      </c>
      <c r="H217" s="133">
        <f>'Eurostat CPI data'!H217/'Eurostat CPI data'!$H$12*100</f>
        <v>138.71694533380767</v>
      </c>
      <c r="I217" s="133">
        <f>'Eurostat CPI data'!I217/'Eurostat CPI data'!$I$12*100</f>
        <v>140.88592233009709</v>
      </c>
      <c r="J217" s="133">
        <f>'Eurostat CPI data'!J217/'Eurostat CPI data'!$J$12*100</f>
        <v>142.11225105612553</v>
      </c>
      <c r="K217" s="133">
        <f>'Eurostat CPI data'!K217/'Eurostat CPI data'!$K$12*100</f>
        <v>134.40170940170941</v>
      </c>
    </row>
    <row r="218" spans="1:11">
      <c r="A218" s="132">
        <v>41334</v>
      </c>
      <c r="B218" s="133">
        <f>'Eurostat CPI data'!B218/'Eurostat CPI data'!$B$12*100</f>
        <v>139.0489576013118</v>
      </c>
      <c r="C218" s="133">
        <f>'Eurostat CPI data'!C218/'Eurostat CPI data'!$C$12*100</f>
        <v>137.12581852198315</v>
      </c>
      <c r="D218" s="133">
        <f>'Eurostat CPI data'!D218/'Eurostat CPI data'!$D$12*100</f>
        <v>135.69478908188589</v>
      </c>
      <c r="E218" s="133">
        <f>'Eurostat CPI data'!E218/'Eurostat CPI data'!$E$12*100</f>
        <v>138.56788372917407</v>
      </c>
      <c r="F218" s="133">
        <f>'Eurostat CPI data'!F218/'Eurostat CPI data'!$F$12*100</f>
        <v>124.39024390243902</v>
      </c>
      <c r="G218" s="133">
        <f>'Eurostat CPI data'!G218/'Eurostat CPI data'!$G$12*100</f>
        <v>159.70548862115126</v>
      </c>
      <c r="H218" s="133">
        <f>'Eurostat CPI data'!H218/'Eurostat CPI data'!$H$12*100</f>
        <v>139.81975572157</v>
      </c>
      <c r="I218" s="133">
        <f>'Eurostat CPI data'!I218/'Eurostat CPI data'!$I$12*100</f>
        <v>142.92475728155338</v>
      </c>
      <c r="J218" s="133">
        <f>'Eurostat CPI data'!J218/'Eurostat CPI data'!$J$12*100</f>
        <v>143.24683162341583</v>
      </c>
      <c r="K218" s="133">
        <f>'Eurostat CPI data'!K218/'Eurostat CPI data'!$K$12*100</f>
        <v>133.44017094017096</v>
      </c>
    </row>
    <row r="219" spans="1:11">
      <c r="A219" s="132">
        <v>41365</v>
      </c>
      <c r="B219" s="133">
        <f>'Eurostat CPI data'!B219/'Eurostat CPI data'!$B$12*100</f>
        <v>139.9859451862263</v>
      </c>
      <c r="C219" s="133">
        <f>'Eurostat CPI data'!C219/'Eurostat CPI data'!$C$12*100</f>
        <v>137.51169317118803</v>
      </c>
      <c r="D219" s="133">
        <f>'Eurostat CPI data'!D219/'Eurostat CPI data'!$D$12*100</f>
        <v>137.08436724565757</v>
      </c>
      <c r="E219" s="133">
        <f>'Eurostat CPI data'!E219/'Eurostat CPI data'!$E$12*100</f>
        <v>138.73330970105164</v>
      </c>
      <c r="F219" s="133">
        <f>'Eurostat CPI data'!F219/'Eurostat CPI data'!$F$12*100</f>
        <v>125.02651113467658</v>
      </c>
      <c r="G219" s="133">
        <f>'Eurostat CPI data'!G219/'Eurostat CPI data'!$G$12*100</f>
        <v>160.24096385542168</v>
      </c>
      <c r="H219" s="133">
        <f>'Eurostat CPI data'!H219/'Eurostat CPI data'!$H$12*100</f>
        <v>138.39677457607021</v>
      </c>
      <c r="I219" s="133">
        <f>'Eurostat CPI data'!I219/'Eurostat CPI data'!$I$12*100</f>
        <v>144.13834951456309</v>
      </c>
      <c r="J219" s="133">
        <f>'Eurostat CPI data'!J219/'Eurostat CPI data'!$J$12*100</f>
        <v>143.98310199155102</v>
      </c>
      <c r="K219" s="133">
        <f>'Eurostat CPI data'!K219/'Eurostat CPI data'!$K$12*100</f>
        <v>136.96581196581198</v>
      </c>
    </row>
    <row r="220" spans="1:11">
      <c r="A220" s="132">
        <v>41395</v>
      </c>
      <c r="B220" s="133">
        <f>'Eurostat CPI data'!B220/'Eurostat CPI data'!$B$12*100</f>
        <v>140.31389084094636</v>
      </c>
      <c r="C220" s="133">
        <f>'Eurostat CPI data'!C220/'Eurostat CPI data'!$C$12*100</f>
        <v>137.64031805425631</v>
      </c>
      <c r="D220" s="133">
        <f>'Eurostat CPI data'!D220/'Eurostat CPI data'!$D$12*100</f>
        <v>137.85359801488835</v>
      </c>
      <c r="E220" s="133">
        <f>'Eurostat CPI data'!E220/'Eurostat CPI data'!$E$12*100</f>
        <v>139.14687463074563</v>
      </c>
      <c r="F220" s="133">
        <f>'Eurostat CPI data'!F220/'Eurostat CPI data'!$F$12*100</f>
        <v>124.1781548250265</v>
      </c>
      <c r="G220" s="133">
        <f>'Eurostat CPI data'!G220/'Eurostat CPI data'!$G$12*100</f>
        <v>161.3119143239625</v>
      </c>
      <c r="H220" s="133">
        <f>'Eurostat CPI data'!H220/'Eurostat CPI data'!$H$12*100</f>
        <v>137.92244752757026</v>
      </c>
      <c r="I220" s="133">
        <f>'Eurostat CPI data'!I220/'Eurostat CPI data'!$I$12*100</f>
        <v>145.15776699029126</v>
      </c>
      <c r="J220" s="133">
        <f>'Eurostat CPI data'!J220/'Eurostat CPI data'!$J$12*100</f>
        <v>144.3693421846711</v>
      </c>
      <c r="K220" s="133">
        <f>'Eurostat CPI data'!K220/'Eurostat CPI data'!$K$12*100</f>
        <v>138.56837606837607</v>
      </c>
    </row>
    <row r="221" spans="1:11">
      <c r="A221" s="132">
        <v>41426</v>
      </c>
      <c r="B221" s="133">
        <f>'Eurostat CPI data'!B221/'Eurostat CPI data'!$B$12*100</f>
        <v>140.53642539236355</v>
      </c>
      <c r="C221" s="133">
        <f>'Eurostat CPI data'!C221/'Eurostat CPI data'!$C$12*100</f>
        <v>138.40037418147801</v>
      </c>
      <c r="D221" s="133">
        <f>'Eurostat CPI data'!D221/'Eurostat CPI data'!$D$12*100</f>
        <v>139.31761786600498</v>
      </c>
      <c r="E221" s="133">
        <f>'Eurostat CPI data'!E221/'Eurostat CPI data'!$E$12*100</f>
        <v>139.67860096892355</v>
      </c>
      <c r="F221" s="133">
        <f>'Eurostat CPI data'!F221/'Eurostat CPI data'!$F$12*100</f>
        <v>125.66277836691411</v>
      </c>
      <c r="G221" s="133">
        <f>'Eurostat CPI data'!G221/'Eurostat CPI data'!$G$12*100</f>
        <v>161.98125836680052</v>
      </c>
      <c r="H221" s="133">
        <f>'Eurostat CPI data'!H221/'Eurostat CPI data'!$H$12*100</f>
        <v>137.68528400332031</v>
      </c>
      <c r="I221" s="133">
        <f>'Eurostat CPI data'!I221/'Eurostat CPI data'!$I$12*100</f>
        <v>145.23058252427182</v>
      </c>
      <c r="J221" s="133">
        <f>'Eurostat CPI data'!J221/'Eurostat CPI data'!$J$12*100</f>
        <v>144.3934821967411</v>
      </c>
      <c r="K221" s="133">
        <f>'Eurostat CPI data'!K221/'Eurostat CPI data'!$K$12*100</f>
        <v>136.53846153846155</v>
      </c>
    </row>
    <row r="222" spans="1:11">
      <c r="A222" s="132">
        <v>41456</v>
      </c>
      <c r="B222" s="133">
        <f>'Eurostat CPI data'!B222/'Eurostat CPI data'!$B$12*100</f>
        <v>141.06348090887798</v>
      </c>
      <c r="C222" s="133">
        <f>'Eurostat CPI data'!C222/'Eurostat CPI data'!$C$12*100</f>
        <v>138.54069223573435</v>
      </c>
      <c r="D222" s="133">
        <f>'Eurostat CPI data'!D222/'Eurostat CPI data'!$D$12*100</f>
        <v>139.28039702233252</v>
      </c>
      <c r="E222" s="133">
        <f>'Eurostat CPI data'!E222/'Eurostat CPI data'!$E$12*100</f>
        <v>139.87947536334633</v>
      </c>
      <c r="F222" s="133">
        <f>'Eurostat CPI data'!F222/'Eurostat CPI data'!$F$12*100</f>
        <v>125.45068928950158</v>
      </c>
      <c r="G222" s="133">
        <f>'Eurostat CPI data'!G222/'Eurostat CPI data'!$G$12*100</f>
        <v>162.24899598393574</v>
      </c>
      <c r="H222" s="133">
        <f>'Eurostat CPI data'!H222/'Eurostat CPI data'!$H$12*100</f>
        <v>138.72880351002016</v>
      </c>
      <c r="I222" s="133">
        <f>'Eurostat CPI data'!I222/'Eurostat CPI data'!$I$12*100</f>
        <v>144.81796116504853</v>
      </c>
      <c r="J222" s="133">
        <f>'Eurostat CPI data'!J222/'Eurostat CPI data'!$J$12*100</f>
        <v>144.47797223898613</v>
      </c>
      <c r="K222" s="133">
        <f>'Eurostat CPI data'!K222/'Eurostat CPI data'!$K$12*100</f>
        <v>138.46153846153845</v>
      </c>
    </row>
    <row r="223" spans="1:11">
      <c r="A223" s="132">
        <v>41487</v>
      </c>
      <c r="B223" s="133">
        <f>'Eurostat CPI data'!B223/'Eurostat CPI data'!$B$12*100</f>
        <v>141.227453736238</v>
      </c>
      <c r="C223" s="133">
        <f>'Eurostat CPI data'!C223/'Eurostat CPI data'!$C$12*100</f>
        <v>138.80963517305892</v>
      </c>
      <c r="D223" s="133">
        <f>'Eurostat CPI data'!D223/'Eurostat CPI data'!$D$12*100</f>
        <v>141.10421836228289</v>
      </c>
      <c r="E223" s="133">
        <f>'Eurostat CPI data'!E223/'Eurostat CPI data'!$E$12*100</f>
        <v>140.37575327897909</v>
      </c>
      <c r="F223" s="133">
        <f>'Eurostat CPI data'!F223/'Eurostat CPI data'!$F$12*100</f>
        <v>125.45068928950158</v>
      </c>
      <c r="G223" s="133">
        <f>'Eurostat CPI data'!G223/'Eurostat CPI data'!$G$12*100</f>
        <v>163.05220883534136</v>
      </c>
      <c r="H223" s="133">
        <f>'Eurostat CPI data'!H223/'Eurostat CPI data'!$H$12*100</f>
        <v>138.83552709593266</v>
      </c>
      <c r="I223" s="133">
        <f>'Eurostat CPI data'!I223/'Eurostat CPI data'!$I$12*100</f>
        <v>144.95145631067962</v>
      </c>
      <c r="J223" s="133">
        <f>'Eurostat CPI data'!J223/'Eurostat CPI data'!$J$12*100</f>
        <v>144.62281231140616</v>
      </c>
      <c r="K223" s="133">
        <f>'Eurostat CPI data'!K223/'Eurostat CPI data'!$K$12*100</f>
        <v>138.24786324786328</v>
      </c>
    </row>
    <row r="224" spans="1:11">
      <c r="A224" s="132">
        <v>41518</v>
      </c>
      <c r="B224" s="133">
        <f>'Eurostat CPI data'!B224/'Eurostat CPI data'!$B$12*100</f>
        <v>141.16889201218086</v>
      </c>
      <c r="C224" s="133">
        <f>'Eurostat CPI data'!C224/'Eurostat CPI data'!$C$12*100</f>
        <v>138.73947614593078</v>
      </c>
      <c r="D224" s="133">
        <f>'Eurostat CPI data'!D224/'Eurostat CPI data'!$D$12*100</f>
        <v>141.27791563275437</v>
      </c>
      <c r="E224" s="133">
        <f>'Eurostat CPI data'!E224/'Eurostat CPI data'!$E$12*100</f>
        <v>140.1866950254047</v>
      </c>
      <c r="F224" s="133">
        <f>'Eurostat CPI data'!F224/'Eurostat CPI data'!$F$12*100</f>
        <v>125.23860021208908</v>
      </c>
      <c r="G224" s="133">
        <f>'Eurostat CPI data'!G224/'Eurostat CPI data'!$G$12*100</f>
        <v>163.58768406961178</v>
      </c>
      <c r="H224" s="133">
        <f>'Eurostat CPI data'!H224/'Eurostat CPI data'!$H$12*100</f>
        <v>138.26633463773271</v>
      </c>
      <c r="I224" s="133">
        <f>'Eurostat CPI data'!I224/'Eurostat CPI data'!$I$12*100</f>
        <v>145.03640776699029</v>
      </c>
      <c r="J224" s="133">
        <f>'Eurostat CPI data'!J224/'Eurostat CPI data'!$J$12*100</f>
        <v>145.05733252866628</v>
      </c>
      <c r="K224" s="133">
        <f>'Eurostat CPI data'!K224/'Eurostat CPI data'!$K$12*100</f>
        <v>138.35470085470087</v>
      </c>
    </row>
    <row r="225" spans="1:11">
      <c r="A225" s="132">
        <v>41548</v>
      </c>
      <c r="B225" s="133">
        <f>'Eurostat CPI data'!B225/'Eurostat CPI data'!$B$12*100</f>
        <v>141.12204263293512</v>
      </c>
      <c r="C225" s="133">
        <f>'Eurostat CPI data'!C225/'Eurostat CPI data'!$C$12*100</f>
        <v>139.09027128157157</v>
      </c>
      <c r="D225" s="133">
        <f>'Eurostat CPI data'!D225/'Eurostat CPI data'!$D$12*100</f>
        <v>140.53349875930522</v>
      </c>
      <c r="E225" s="133">
        <f>'Eurostat CPI data'!E225/'Eurostat CPI data'!$E$12*100</f>
        <v>140.3521209972823</v>
      </c>
      <c r="F225" s="133">
        <f>'Eurostat CPI data'!F225/'Eurostat CPI data'!$F$12*100</f>
        <v>125.66277836691411</v>
      </c>
      <c r="G225" s="133">
        <f>'Eurostat CPI data'!G225/'Eurostat CPI data'!$G$12*100</f>
        <v>164.524765729585</v>
      </c>
      <c r="H225" s="133">
        <f>'Eurostat CPI data'!H225/'Eurostat CPI data'!$H$12*100</f>
        <v>139.47586861140758</v>
      </c>
      <c r="I225" s="133">
        <f>'Eurostat CPI data'!I225/'Eurostat CPI data'!$I$12*100</f>
        <v>144.98786407766988</v>
      </c>
      <c r="J225" s="133">
        <f>'Eurostat CPI data'!J225/'Eurostat CPI data'!$J$12*100</f>
        <v>144.86421243210623</v>
      </c>
      <c r="K225" s="133">
        <f>'Eurostat CPI data'!K225/'Eurostat CPI data'!$K$12*100</f>
        <v>136.96581196581198</v>
      </c>
    </row>
    <row r="226" spans="1:11">
      <c r="A226" s="132">
        <v>41579</v>
      </c>
      <c r="B226" s="133">
        <f>'Eurostat CPI data'!B226/'Eurostat CPI data'!$B$12*100</f>
        <v>141.07519325368941</v>
      </c>
      <c r="C226" s="133">
        <f>'Eurostat CPI data'!C226/'Eurostat CPI data'!$C$12*100</f>
        <v>139.13704396632366</v>
      </c>
      <c r="D226" s="133">
        <f>'Eurostat CPI data'!D226/'Eurostat CPI data'!$D$12*100</f>
        <v>142.4317617866005</v>
      </c>
      <c r="E226" s="133">
        <f>'Eurostat CPI data'!E226/'Eurostat CPI data'!$E$12*100</f>
        <v>140.94292803970225</v>
      </c>
      <c r="F226" s="133">
        <f>'Eurostat CPI data'!F226/'Eurostat CPI data'!$F$12*100</f>
        <v>125.13255567338281</v>
      </c>
      <c r="G226" s="133">
        <f>'Eurostat CPI data'!G226/'Eurostat CPI data'!$G$12*100</f>
        <v>164.65863453815263</v>
      </c>
      <c r="H226" s="133">
        <f>'Eurostat CPI data'!H226/'Eurostat CPI data'!$H$12*100</f>
        <v>139.33357049685759</v>
      </c>
      <c r="I226" s="133">
        <f>'Eurostat CPI data'!I226/'Eurostat CPI data'!$I$12*100</f>
        <v>145.10922330097085</v>
      </c>
      <c r="J226" s="133">
        <f>'Eurostat CPI data'!J226/'Eurostat CPI data'!$J$12*100</f>
        <v>143.85033192516599</v>
      </c>
      <c r="K226" s="133">
        <f>'Eurostat CPI data'!K226/'Eurostat CPI data'!$K$12*100</f>
        <v>136.32478632478632</v>
      </c>
    </row>
    <row r="227" spans="1:11">
      <c r="A227" s="132">
        <v>41609</v>
      </c>
      <c r="B227" s="133">
        <f>'Eurostat CPI data'!B227/'Eurostat CPI data'!$B$12*100</f>
        <v>139.61115015226048</v>
      </c>
      <c r="C227" s="133">
        <f>'Eurostat CPI data'!C227/'Eurostat CPI data'!$C$12*100</f>
        <v>138.55238540692235</v>
      </c>
      <c r="D227" s="133">
        <f>'Eurostat CPI data'!D227/'Eurostat CPI data'!$D$12*100</f>
        <v>141.31513647642683</v>
      </c>
      <c r="E227" s="133">
        <f>'Eurostat CPI data'!E227/'Eurostat CPI data'!$E$12*100</f>
        <v>140.67115680018907</v>
      </c>
      <c r="F227" s="133">
        <f>'Eurostat CPI data'!F227/'Eurostat CPI data'!$F$12*100</f>
        <v>125.02651113467658</v>
      </c>
      <c r="G227" s="133">
        <f>'Eurostat CPI data'!G227/'Eurostat CPI data'!$G$12*100</f>
        <v>164.2570281124498</v>
      </c>
      <c r="H227" s="133">
        <f>'Eurostat CPI data'!H227/'Eurostat CPI data'!$H$12*100</f>
        <v>137.7090003557453</v>
      </c>
      <c r="I227" s="133">
        <f>'Eurostat CPI data'!I227/'Eurostat CPI data'!$I$12*100</f>
        <v>144.38106796116503</v>
      </c>
      <c r="J227" s="133">
        <f>'Eurostat CPI data'!J227/'Eurostat CPI data'!$J$12*100</f>
        <v>142.12432106216053</v>
      </c>
      <c r="K227" s="133">
        <f>'Eurostat CPI data'!K227/'Eurostat CPI data'!$K$12*100</f>
        <v>130.87606837606839</v>
      </c>
    </row>
    <row r="228" spans="1:11">
      <c r="A228" s="132">
        <v>41640</v>
      </c>
      <c r="B228" s="133">
        <f>'Eurostat CPI data'!B228/'Eurostat CPI data'!$B$12*100</f>
        <v>142.41040056219256</v>
      </c>
      <c r="C228" s="133">
        <f>'Eurostat CPI data'!C228/'Eurostat CPI data'!$C$12*100</f>
        <v>140.04911131898973</v>
      </c>
      <c r="D228" s="133">
        <f>'Eurostat CPI data'!D228/'Eurostat CPI data'!$D$12*100</f>
        <v>142.2828784119107</v>
      </c>
      <c r="E228" s="133">
        <f>'Eurostat CPI data'!E228/'Eurostat CPI data'!$E$12*100</f>
        <v>141.65189649060616</v>
      </c>
      <c r="F228" s="133">
        <f>'Eurostat CPI data'!F228/'Eurostat CPI data'!$F$12*100</f>
        <v>126.29904559915164</v>
      </c>
      <c r="G228" s="133">
        <f>'Eurostat CPI data'!G228/'Eurostat CPI data'!$G$12*100</f>
        <v>164.92637215528782</v>
      </c>
      <c r="H228" s="133">
        <f>'Eurostat CPI data'!H228/'Eurostat CPI data'!$H$12*100</f>
        <v>140.94628246175739</v>
      </c>
      <c r="I228" s="133">
        <f>'Eurostat CPI data'!I228/'Eurostat CPI data'!$I$12*100</f>
        <v>145.376213592233</v>
      </c>
      <c r="J228" s="133">
        <f>'Eurostat CPI data'!J228/'Eurostat CPI data'!$J$12*100</f>
        <v>141.20700060350032</v>
      </c>
      <c r="K228" s="133">
        <f>'Eurostat CPI data'!K228/'Eurostat CPI data'!$K$12*100</f>
        <v>139.74358974358975</v>
      </c>
    </row>
    <row r="229" spans="1:11">
      <c r="A229" s="132">
        <v>41671</v>
      </c>
      <c r="B229" s="133">
        <f>'Eurostat CPI data'!B229/'Eurostat CPI data'!$B$12*100</f>
        <v>142.00046849379245</v>
      </c>
      <c r="C229" s="133">
        <f>'Eurostat CPI data'!C229/'Eurostat CPI data'!$C$12*100</f>
        <v>139.93217960710948</v>
      </c>
      <c r="D229" s="133">
        <f>'Eurostat CPI data'!D229/'Eurostat CPI data'!$D$12*100</f>
        <v>142.49379652605458</v>
      </c>
      <c r="E229" s="133">
        <f>'Eurostat CPI data'!E229/'Eurostat CPI data'!$E$12*100</f>
        <v>141.99456457520972</v>
      </c>
      <c r="F229" s="133">
        <f>'Eurostat CPI data'!F229/'Eurostat CPI data'!$F$12*100</f>
        <v>125.76882290562035</v>
      </c>
      <c r="G229" s="133">
        <f>'Eurostat CPI data'!G229/'Eurostat CPI data'!$G$12*100</f>
        <v>165.19410977242305</v>
      </c>
      <c r="H229" s="133">
        <f>'Eurostat CPI data'!H229/'Eurostat CPI data'!$H$12*100</f>
        <v>140.38894817976995</v>
      </c>
      <c r="I229" s="133">
        <f>'Eurostat CPI data'!I229/'Eurostat CPI data'!$I$12*100</f>
        <v>144.83009708737865</v>
      </c>
      <c r="J229" s="133">
        <f>'Eurostat CPI data'!J229/'Eurostat CPI data'!$J$12*100</f>
        <v>141.40012070006037</v>
      </c>
      <c r="K229" s="133">
        <f>'Eurostat CPI data'!K229/'Eurostat CPI data'!$K$12*100</f>
        <v>138.24786324786328</v>
      </c>
    </row>
    <row r="230" spans="1:11">
      <c r="A230" s="132">
        <v>41699</v>
      </c>
      <c r="B230" s="133">
        <f>'Eurostat CPI data'!B230/'Eurostat CPI data'!$B$12*100</f>
        <v>142.36355118294682</v>
      </c>
      <c r="C230" s="133">
        <f>'Eurostat CPI data'!C230/'Eurostat CPI data'!$C$12*100</f>
        <v>140.25958840037421</v>
      </c>
      <c r="D230" s="133">
        <f>'Eurostat CPI data'!D230/'Eurostat CPI data'!$D$12*100</f>
        <v>142.15880893300249</v>
      </c>
      <c r="E230" s="133">
        <f>'Eurostat CPI data'!E230/'Eurostat CPI data'!$E$12*100</f>
        <v>142.71534916696206</v>
      </c>
      <c r="F230" s="133">
        <f>'Eurostat CPI data'!F230/'Eurostat CPI data'!$F$12*100</f>
        <v>126.1930010604454</v>
      </c>
      <c r="G230" s="133">
        <f>'Eurostat CPI data'!G230/'Eurostat CPI data'!$G$12*100</f>
        <v>165.19410977242305</v>
      </c>
      <c r="H230" s="133">
        <f>'Eurostat CPI data'!H230/'Eurostat CPI data'!$H$12*100</f>
        <v>139.27427961579511</v>
      </c>
      <c r="I230" s="133">
        <f>'Eurostat CPI data'!I230/'Eurostat CPI data'!$I$12*100</f>
        <v>144.40533980582521</v>
      </c>
      <c r="J230" s="133">
        <f>'Eurostat CPI data'!J230/'Eurostat CPI data'!$J$12*100</f>
        <v>141.48461074230539</v>
      </c>
      <c r="K230" s="133">
        <f>'Eurostat CPI data'!K230/'Eurostat CPI data'!$K$12*100</f>
        <v>139.10256410256409</v>
      </c>
    </row>
    <row r="231" spans="1:11">
      <c r="A231" s="132">
        <v>41730</v>
      </c>
      <c r="B231" s="133">
        <f>'Eurostat CPI data'!B231/'Eurostat CPI data'!$B$12*100</f>
        <v>141.88334504567814</v>
      </c>
      <c r="C231" s="133">
        <f>'Eurostat CPI data'!C231/'Eurostat CPI data'!$C$12*100</f>
        <v>140.16604303086999</v>
      </c>
      <c r="D231" s="133">
        <f>'Eurostat CPI data'!D231/'Eurostat CPI data'!$D$12*100</f>
        <v>142.64267990074441</v>
      </c>
      <c r="E231" s="133">
        <f>'Eurostat CPI data'!E231/'Eurostat CPI data'!$E$12*100</f>
        <v>142.71534916696206</v>
      </c>
      <c r="F231" s="133">
        <f>'Eurostat CPI data'!F231/'Eurostat CPI data'!$F$12*100</f>
        <v>125.76882290562035</v>
      </c>
      <c r="G231" s="133">
        <f>'Eurostat CPI data'!G231/'Eurostat CPI data'!$G$12*100</f>
        <v>165.46184738955822</v>
      </c>
      <c r="H231" s="133">
        <f>'Eurostat CPI data'!H231/'Eurostat CPI data'!$H$12*100</f>
        <v>138.56278904304517</v>
      </c>
      <c r="I231" s="133">
        <f>'Eurostat CPI data'!I231/'Eurostat CPI data'!$I$12*100</f>
        <v>143.70145631067959</v>
      </c>
      <c r="J231" s="133">
        <f>'Eurostat CPI data'!J231/'Eurostat CPI data'!$J$12*100</f>
        <v>140.49487024743513</v>
      </c>
      <c r="K231" s="133">
        <f>'Eurostat CPI data'!K231/'Eurostat CPI data'!$K$12*100</f>
        <v>136.85897435897436</v>
      </c>
    </row>
    <row r="232" spans="1:11">
      <c r="A232" s="132">
        <v>41760</v>
      </c>
      <c r="B232" s="133">
        <f>'Eurostat CPI data'!B232/'Eurostat CPI data'!$B$12*100</f>
        <v>143.11314125087844</v>
      </c>
      <c r="C232" s="133">
        <f>'Eurostat CPI data'!C232/'Eurostat CPI data'!$C$12*100</f>
        <v>140.57530402245089</v>
      </c>
      <c r="D232" s="133">
        <f>'Eurostat CPI data'!D232/'Eurostat CPI data'!$D$12*100</f>
        <v>143.46153846153845</v>
      </c>
      <c r="E232" s="133">
        <f>'Eurostat CPI data'!E232/'Eurostat CPI data'!$E$12*100</f>
        <v>142.99893654732364</v>
      </c>
      <c r="F232" s="133">
        <f>'Eurostat CPI data'!F232/'Eurostat CPI data'!$F$12*100</f>
        <v>126.61717921527043</v>
      </c>
      <c r="G232" s="133">
        <f>'Eurostat CPI data'!G232/'Eurostat CPI data'!$G$12*100</f>
        <v>165.46184738955822</v>
      </c>
      <c r="H232" s="133">
        <f>'Eurostat CPI data'!H232/'Eurostat CPI data'!$H$12*100</f>
        <v>139.68931578323253</v>
      </c>
      <c r="I232" s="133">
        <f>'Eurostat CPI data'!I232/'Eurostat CPI data'!$I$12*100</f>
        <v>144.17475728155338</v>
      </c>
      <c r="J232" s="133">
        <f>'Eurostat CPI data'!J232/'Eurostat CPI data'!$J$12*100</f>
        <v>139.21544960772482</v>
      </c>
      <c r="K232" s="133">
        <f>'Eurostat CPI data'!K232/'Eurostat CPI data'!$K$12*100</f>
        <v>142.30769230769232</v>
      </c>
    </row>
    <row r="233" spans="1:11">
      <c r="A233" s="132">
        <v>41791</v>
      </c>
      <c r="B233" s="133">
        <f>'Eurostat CPI data'!B233/'Eurostat CPI data'!$B$12*100</f>
        <v>142.86718200983839</v>
      </c>
      <c r="C233" s="133">
        <f>'Eurostat CPI data'!C233/'Eurostat CPI data'!$C$12*100</f>
        <v>140.72731524789523</v>
      </c>
      <c r="D233" s="133">
        <f>'Eurostat CPI data'!D233/'Eurostat CPI data'!$D$12*100</f>
        <v>143.46153846153845</v>
      </c>
      <c r="E233" s="133">
        <f>'Eurostat CPI data'!E233/'Eurostat CPI data'!$E$12*100</f>
        <v>143.03438496986885</v>
      </c>
      <c r="F233" s="133">
        <f>'Eurostat CPI data'!F233/'Eurostat CPI data'!$F$12*100</f>
        <v>126.9353128313892</v>
      </c>
      <c r="G233" s="133">
        <f>'Eurostat CPI data'!G233/'Eurostat CPI data'!$G$12*100</f>
        <v>165.46184738955822</v>
      </c>
      <c r="H233" s="133">
        <f>'Eurostat CPI data'!H233/'Eurostat CPI data'!$H$12*100</f>
        <v>139.38100320170759</v>
      </c>
      <c r="I233" s="133">
        <f>'Eurostat CPI data'!I233/'Eurostat CPI data'!$I$12*100</f>
        <v>144.22330097087379</v>
      </c>
      <c r="J233" s="133">
        <f>'Eurostat CPI data'!J233/'Eurostat CPI data'!$J$12*100</f>
        <v>138.18949909474955</v>
      </c>
      <c r="K233" s="133">
        <f>'Eurostat CPI data'!K233/'Eurostat CPI data'!$K$12*100</f>
        <v>140.2777777777778</v>
      </c>
    </row>
    <row r="234" spans="1:11">
      <c r="A234" s="132">
        <v>41821</v>
      </c>
      <c r="B234" s="133">
        <f>'Eurostat CPI data'!B234/'Eurostat CPI data'!$B$12*100</f>
        <v>142.57437338955262</v>
      </c>
      <c r="C234" s="133">
        <f>'Eurostat CPI data'!C234/'Eurostat CPI data'!$C$12*100</f>
        <v>140.9845650140318</v>
      </c>
      <c r="D234" s="133">
        <f>'Eurostat CPI data'!D234/'Eurostat CPI data'!$D$12*100</f>
        <v>143.23821339950373</v>
      </c>
      <c r="E234" s="133">
        <f>'Eurostat CPI data'!E234/'Eurostat CPI data'!$E$12*100</f>
        <v>143.17617866004963</v>
      </c>
      <c r="F234" s="133">
        <f>'Eurostat CPI data'!F234/'Eurostat CPI data'!$F$12*100</f>
        <v>127.25344644750795</v>
      </c>
      <c r="G234" s="133">
        <f>'Eurostat CPI data'!G234/'Eurostat CPI data'!$G$12*100</f>
        <v>165.46184738955822</v>
      </c>
      <c r="H234" s="133">
        <f>'Eurostat CPI data'!H234/'Eurostat CPI data'!$H$12*100</f>
        <v>140.19921736036997</v>
      </c>
      <c r="I234" s="133">
        <f>'Eurostat CPI data'!I234/'Eurostat CPI data'!$I$12*100</f>
        <v>144.15048543689321</v>
      </c>
      <c r="J234" s="133">
        <f>'Eurostat CPI data'!J234/'Eurostat CPI data'!$J$12*100</f>
        <v>137.5135787567894</v>
      </c>
      <c r="K234" s="133">
        <f>'Eurostat CPI data'!K234/'Eurostat CPI data'!$K$12*100</f>
        <v>137.5</v>
      </c>
    </row>
    <row r="235" spans="1:11">
      <c r="A235" s="132">
        <v>41852</v>
      </c>
      <c r="B235" s="133">
        <f>'Eurostat CPI data'!B235/'Eurostat CPI data'!$B$12*100</f>
        <v>142.9140313890841</v>
      </c>
      <c r="C235" s="133">
        <f>'Eurostat CPI data'!C235/'Eurostat CPI data'!$C$12*100</f>
        <v>140.86763330215155</v>
      </c>
      <c r="D235" s="133">
        <f>'Eurostat CPI data'!D235/'Eurostat CPI data'!$D$12*100</f>
        <v>143.48635235732013</v>
      </c>
      <c r="E235" s="133">
        <f>'Eurostat CPI data'!E235/'Eurostat CPI data'!$E$12*100</f>
        <v>143.29434006853361</v>
      </c>
      <c r="F235" s="133">
        <f>'Eurostat CPI data'!F235/'Eurostat CPI data'!$F$12*100</f>
        <v>127.57158006362673</v>
      </c>
      <c r="G235" s="133">
        <f>'Eurostat CPI data'!G235/'Eurostat CPI data'!$G$12*100</f>
        <v>165.19410977242305</v>
      </c>
      <c r="H235" s="133">
        <f>'Eurostat CPI data'!H235/'Eurostat CPI data'!$H$12*100</f>
        <v>140.0450610696075</v>
      </c>
      <c r="I235" s="133">
        <f>'Eurostat CPI data'!I235/'Eurostat CPI data'!$I$12*100</f>
        <v>143.32524271844659</v>
      </c>
      <c r="J235" s="133">
        <f>'Eurostat CPI data'!J235/'Eurostat CPI data'!$J$12*100</f>
        <v>137.10319855159929</v>
      </c>
      <c r="K235" s="133">
        <f>'Eurostat CPI data'!K235/'Eurostat CPI data'!$K$12*100</f>
        <v>140.17094017094016</v>
      </c>
    </row>
    <row r="236" spans="1:11">
      <c r="A236" s="132">
        <v>41883</v>
      </c>
      <c r="B236" s="133">
        <f>'Eurostat CPI data'!B236/'Eurostat CPI data'!$B$12*100</f>
        <v>143.12485359568987</v>
      </c>
      <c r="C236" s="133">
        <f>'Eurostat CPI data'!C236/'Eurostat CPI data'!$C$12*100</f>
        <v>141.10149672591209</v>
      </c>
      <c r="D236" s="133">
        <f>'Eurostat CPI data'!D236/'Eurostat CPI data'!$D$12*100</f>
        <v>142.92803970223326</v>
      </c>
      <c r="E236" s="133">
        <f>'Eurostat CPI data'!E236/'Eurostat CPI data'!$E$12*100</f>
        <v>143.23525936429164</v>
      </c>
      <c r="F236" s="133">
        <f>'Eurostat CPI data'!F236/'Eurostat CPI data'!$F$12*100</f>
        <v>127.88971367974548</v>
      </c>
      <c r="G236" s="133">
        <f>'Eurostat CPI data'!G236/'Eurostat CPI data'!$G$12*100</f>
        <v>166.53279785809906</v>
      </c>
      <c r="H236" s="133">
        <f>'Eurostat CPI data'!H236/'Eurostat CPI data'!$H$12*100</f>
        <v>140.50752994189492</v>
      </c>
      <c r="I236" s="133">
        <f>'Eurostat CPI data'!I236/'Eurostat CPI data'!$I$12*100</f>
        <v>143.83495145631068</v>
      </c>
      <c r="J236" s="133">
        <f>'Eurostat CPI data'!J236/'Eurostat CPI data'!$J$12*100</f>
        <v>136.89800844900424</v>
      </c>
      <c r="K236" s="133">
        <f>'Eurostat CPI data'!K236/'Eurostat CPI data'!$K$12*100</f>
        <v>140.38461538461539</v>
      </c>
    </row>
    <row r="237" spans="1:11">
      <c r="A237" s="132">
        <v>41913</v>
      </c>
      <c r="B237" s="133">
        <f>'Eurostat CPI data'!B237/'Eurostat CPI data'!$B$12*100</f>
        <v>142.6914968376669</v>
      </c>
      <c r="C237" s="133">
        <f>'Eurostat CPI data'!C237/'Eurostat CPI data'!$C$12*100</f>
        <v>140.8910196445276</v>
      </c>
      <c r="D237" s="133">
        <f>'Eurostat CPI data'!D237/'Eurostat CPI data'!$D$12*100</f>
        <v>142.2828784119107</v>
      </c>
      <c r="E237" s="133">
        <f>'Eurostat CPI data'!E237/'Eurostat CPI data'!$E$12*100</f>
        <v>143.47158218125961</v>
      </c>
      <c r="F237" s="133">
        <f>'Eurostat CPI data'!F237/'Eurostat CPI data'!$F$12*100</f>
        <v>127.46553552492048</v>
      </c>
      <c r="G237" s="133">
        <f>'Eurostat CPI data'!G237/'Eurostat CPI data'!$G$12*100</f>
        <v>166.13119143239624</v>
      </c>
      <c r="H237" s="133">
        <f>'Eurostat CPI data'!H237/'Eurostat CPI data'!$H$12*100</f>
        <v>139.90276295505751</v>
      </c>
      <c r="I237" s="133">
        <f>'Eurostat CPI data'!I237/'Eurostat CPI data'!$I$12*100</f>
        <v>142.91262135922329</v>
      </c>
      <c r="J237" s="133">
        <f>'Eurostat CPI data'!J237/'Eurostat CPI data'!$J$12*100</f>
        <v>136.92214846107424</v>
      </c>
      <c r="K237" s="133">
        <f>'Eurostat CPI data'!K237/'Eurostat CPI data'!$K$12*100</f>
        <v>138.56837606837607</v>
      </c>
    </row>
    <row r="238" spans="1:11">
      <c r="A238" s="132">
        <v>41944</v>
      </c>
      <c r="B238" s="133">
        <f>'Eurostat CPI data'!B238/'Eurostat CPI data'!$B$12*100</f>
        <v>142.22300304520968</v>
      </c>
      <c r="C238" s="133">
        <f>'Eurostat CPI data'!C238/'Eurostat CPI data'!$C$12*100</f>
        <v>140.85594013096352</v>
      </c>
      <c r="D238" s="133">
        <f>'Eurostat CPI data'!D238/'Eurostat CPI data'!$D$12*100</f>
        <v>142.91563275434245</v>
      </c>
      <c r="E238" s="133">
        <f>'Eurostat CPI data'!E238/'Eurostat CPI data'!$E$12*100</f>
        <v>144.07420536452796</v>
      </c>
      <c r="F238" s="133">
        <f>'Eurostat CPI data'!F238/'Eurostat CPI data'!$F$12*100</f>
        <v>127.35949098621421</v>
      </c>
      <c r="G238" s="133">
        <f>'Eurostat CPI data'!G238/'Eurostat CPI data'!$G$12*100</f>
        <v>166.13119143239624</v>
      </c>
      <c r="H238" s="133">
        <f>'Eurostat CPI data'!H238/'Eurostat CPI data'!$H$12*100</f>
        <v>138.53907269062017</v>
      </c>
      <c r="I238" s="133">
        <f>'Eurostat CPI data'!I238/'Eurostat CPI data'!$I$12*100</f>
        <v>142.75485436893203</v>
      </c>
      <c r="J238" s="133">
        <f>'Eurostat CPI data'!J238/'Eurostat CPI data'!$J$12*100</f>
        <v>136.88593844296923</v>
      </c>
      <c r="K238" s="133">
        <f>'Eurostat CPI data'!K238/'Eurostat CPI data'!$K$12*100</f>
        <v>136.11111111111111</v>
      </c>
    </row>
    <row r="239" spans="1:11">
      <c r="A239" s="132">
        <v>41974</v>
      </c>
      <c r="B239" s="133">
        <f>'Eurostat CPI data'!B239/'Eurostat CPI data'!$B$12*100</f>
        <v>141.56711173576952</v>
      </c>
      <c r="C239" s="133">
        <f>'Eurostat CPI data'!C239/'Eurostat CPI data'!$C$12*100</f>
        <v>140.15434985968196</v>
      </c>
      <c r="D239" s="133">
        <f>'Eurostat CPI data'!D239/'Eurostat CPI data'!$D$12*100</f>
        <v>141.30272952853599</v>
      </c>
      <c r="E239" s="133">
        <f>'Eurostat CPI data'!E239/'Eurostat CPI data'!$E$12*100</f>
        <v>143.62519201228878</v>
      </c>
      <c r="F239" s="133">
        <f>'Eurostat CPI data'!F239/'Eurostat CPI data'!$F$12*100</f>
        <v>126.72322375397667</v>
      </c>
      <c r="G239" s="133">
        <f>'Eurostat CPI data'!G239/'Eurostat CPI data'!$G$12*100</f>
        <v>165.46184738955822</v>
      </c>
      <c r="H239" s="133">
        <f>'Eurostat CPI data'!H239/'Eurostat CPI data'!$H$12*100</f>
        <v>138.62207992410768</v>
      </c>
      <c r="I239" s="133">
        <f>'Eurostat CPI data'!I239/'Eurostat CPI data'!$I$12*100</f>
        <v>141.80825242718444</v>
      </c>
      <c r="J239" s="133">
        <f>'Eurostat CPI data'!J239/'Eurostat CPI data'!$J$12*100</f>
        <v>135.78756789378397</v>
      </c>
      <c r="K239" s="133">
        <f>'Eurostat CPI data'!K239/'Eurostat CPI data'!$K$12*100</f>
        <v>135.36324786324786</v>
      </c>
    </row>
    <row r="240" spans="1:11">
      <c r="A240" s="132">
        <v>42005</v>
      </c>
      <c r="B240" s="133">
        <f>'Eurostat CPI data'!B240/'Eurostat CPI data'!$B$12*100</f>
        <v>143.48793628484424</v>
      </c>
      <c r="C240" s="133">
        <f>'Eurostat CPI data'!C240/'Eurostat CPI data'!$C$12*100</f>
        <v>141.13657623947614</v>
      </c>
      <c r="D240" s="133">
        <f>'Eurostat CPI data'!D240/'Eurostat CPI data'!$D$12*100</f>
        <v>142.79156327543424</v>
      </c>
      <c r="E240" s="133">
        <f>'Eurostat CPI data'!E240/'Eurostat CPI data'!$E$12*100</f>
        <v>144.35779274488954</v>
      </c>
      <c r="F240" s="133">
        <f>'Eurostat CPI data'!F240/'Eurostat CPI data'!$F$12*100</f>
        <v>127.46553552492048</v>
      </c>
      <c r="G240" s="133">
        <f>'Eurostat CPI data'!G240/'Eurostat CPI data'!$G$12*100</f>
        <v>165.99732262382864</v>
      </c>
      <c r="H240" s="133">
        <f>'Eurostat CPI data'!H240/'Eurostat CPI data'!$H$12*100</f>
        <v>140.56682082295742</v>
      </c>
      <c r="I240" s="133">
        <f>'Eurostat CPI data'!I240/'Eurostat CPI data'!$I$12*100</f>
        <v>142.58495145631068</v>
      </c>
      <c r="J240" s="133">
        <f>'Eurostat CPI data'!J240/'Eurostat CPI data'!$J$12*100</f>
        <v>136.02896801448404</v>
      </c>
      <c r="K240" s="133">
        <f>'Eurostat CPI data'!K240/'Eurostat CPI data'!$K$12*100</f>
        <v>141.23931623931622</v>
      </c>
    </row>
    <row r="241" spans="1:10">
      <c r="A241" s="132">
        <v>42036</v>
      </c>
      <c r="B241" s="133">
        <f>'Eurostat CPI data'!B241/'Eurostat CPI data'!$B$12*100</f>
        <v>142.93745607870699</v>
      </c>
      <c r="C241" s="133">
        <f>'Eurostat CPI data'!C241/'Eurostat CPI data'!$C$12*100</f>
        <v>140.92609915809166</v>
      </c>
      <c r="D241" s="133">
        <f>'Eurostat CPI data'!D241/'Eurostat CPI data'!$D$12*100</f>
        <v>143.17617866004963</v>
      </c>
      <c r="E241" s="133">
        <f>'Eurostat CPI data'!E241/'Eurostat CPI data'!$E$12*100</f>
        <v>144.55866713931232</v>
      </c>
      <c r="F241" s="133">
        <f>'Eurostat CPI data'!F241/'Eurostat CPI data'!$F$12*100</f>
        <v>127.04135737009543</v>
      </c>
      <c r="G241" s="133">
        <f>'Eurostat CPI data'!G241/'Eurostat CPI data'!$G$12*100</f>
        <v>166.53279785809906</v>
      </c>
      <c r="H241" s="133">
        <f>'Eurostat CPI data'!H241/'Eurostat CPI data'!$H$12*100</f>
        <v>139.33357049685759</v>
      </c>
      <c r="I241" s="133">
        <f>'Eurostat CPI data'!I241/'Eurostat CPI data'!$I$12*100</f>
        <v>141.83252427184465</v>
      </c>
      <c r="J241" s="133">
        <f>'Eurostat CPI data'!J241/'Eurostat CPI data'!$J$12*100</f>
        <v>136.17380808690405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1"/>
  <sheetViews>
    <sheetView workbookViewId="0"/>
  </sheetViews>
  <sheetFormatPr baseColWidth="10" defaultRowHeight="15"/>
  <cols>
    <col min="2" max="2" width="9" bestFit="1" customWidth="1"/>
    <col min="3" max="3" width="27.85546875" bestFit="1" customWidth="1"/>
    <col min="4" max="4" width="14.28515625" bestFit="1" customWidth="1"/>
    <col min="7" max="7" width="61.7109375" customWidth="1"/>
    <col min="9" max="9" width="26.7109375" bestFit="1" customWidth="1"/>
  </cols>
  <sheetData>
    <row r="1" spans="1:9">
      <c r="A1" t="s">
        <v>0</v>
      </c>
      <c r="B1" t="s">
        <v>18</v>
      </c>
      <c r="C1" t="s">
        <v>19</v>
      </c>
      <c r="D1" t="s">
        <v>1</v>
      </c>
      <c r="E1" t="s">
        <v>2</v>
      </c>
      <c r="F1" t="s">
        <v>20</v>
      </c>
      <c r="G1" t="s">
        <v>3</v>
      </c>
      <c r="H1" t="s">
        <v>4</v>
      </c>
      <c r="I1" t="s">
        <v>5</v>
      </c>
    </row>
    <row r="2" spans="1:9">
      <c r="A2" s="145">
        <v>2000</v>
      </c>
      <c r="B2" s="146" t="s">
        <v>6</v>
      </c>
      <c r="C2" s="146" t="s">
        <v>7</v>
      </c>
      <c r="D2" s="145">
        <v>9000</v>
      </c>
      <c r="E2" s="146" t="s">
        <v>206</v>
      </c>
      <c r="F2" s="145">
        <v>50000</v>
      </c>
      <c r="G2" s="146" t="s">
        <v>207</v>
      </c>
      <c r="H2" s="146" t="s">
        <v>8</v>
      </c>
      <c r="I2" s="146" t="s">
        <v>17</v>
      </c>
    </row>
    <row r="3" spans="1:9">
      <c r="A3" s="145">
        <v>2000</v>
      </c>
      <c r="B3" s="146" t="s">
        <v>6</v>
      </c>
      <c r="C3" s="146" t="s">
        <v>7</v>
      </c>
      <c r="D3" s="145">
        <v>2110400</v>
      </c>
      <c r="E3" s="146" t="s">
        <v>206</v>
      </c>
      <c r="F3" s="145">
        <v>5721000</v>
      </c>
      <c r="G3" s="146" t="s">
        <v>227</v>
      </c>
      <c r="H3" s="146" t="s">
        <v>8</v>
      </c>
      <c r="I3" s="146" t="s">
        <v>17</v>
      </c>
    </row>
    <row r="4" spans="1:9">
      <c r="A4" s="145">
        <v>2000</v>
      </c>
      <c r="B4" s="146" t="s">
        <v>6</v>
      </c>
      <c r="C4" s="146" t="s">
        <v>7</v>
      </c>
      <c r="D4" s="145">
        <v>2203800</v>
      </c>
      <c r="E4" s="146" t="s">
        <v>206</v>
      </c>
      <c r="F4" s="145">
        <v>2264000</v>
      </c>
      <c r="G4" s="146" t="s">
        <v>228</v>
      </c>
      <c r="H4" s="146" t="s">
        <v>8</v>
      </c>
      <c r="I4" s="146" t="s">
        <v>17</v>
      </c>
    </row>
    <row r="5" spans="1:9">
      <c r="A5" s="145">
        <v>2000</v>
      </c>
      <c r="B5" s="146" t="s">
        <v>6</v>
      </c>
      <c r="C5" s="146" t="s">
        <v>98</v>
      </c>
      <c r="D5" s="145">
        <v>25000</v>
      </c>
      <c r="E5" s="146" t="s">
        <v>206</v>
      </c>
      <c r="F5" s="145">
        <v>186000</v>
      </c>
      <c r="G5" s="146" t="s">
        <v>207</v>
      </c>
      <c r="H5" s="146" t="s">
        <v>8</v>
      </c>
      <c r="I5" s="146" t="s">
        <v>17</v>
      </c>
    </row>
    <row r="6" spans="1:9">
      <c r="A6" s="145">
        <v>2000</v>
      </c>
      <c r="B6" s="146" t="s">
        <v>6</v>
      </c>
      <c r="C6" s="146" t="s">
        <v>98</v>
      </c>
      <c r="D6" s="145">
        <v>1312700</v>
      </c>
      <c r="E6" s="146" t="s">
        <v>206</v>
      </c>
      <c r="F6" s="145">
        <v>1285000</v>
      </c>
      <c r="G6" s="146" t="s">
        <v>228</v>
      </c>
      <c r="H6" s="146" t="s">
        <v>8</v>
      </c>
      <c r="I6" s="146" t="s">
        <v>17</v>
      </c>
    </row>
    <row r="7" spans="1:9">
      <c r="A7" s="145">
        <v>2000</v>
      </c>
      <c r="B7" s="146" t="s">
        <v>6</v>
      </c>
      <c r="C7" s="146" t="s">
        <v>98</v>
      </c>
      <c r="D7" s="145">
        <v>11631000</v>
      </c>
      <c r="E7" s="146" t="s">
        <v>206</v>
      </c>
      <c r="F7" s="145">
        <v>32847000</v>
      </c>
      <c r="G7" s="146" t="s">
        <v>227</v>
      </c>
      <c r="H7" s="146" t="s">
        <v>8</v>
      </c>
      <c r="I7" s="146" t="s">
        <v>17</v>
      </c>
    </row>
    <row r="8" spans="1:9">
      <c r="A8" s="145">
        <v>2000</v>
      </c>
      <c r="B8" s="146" t="s">
        <v>6</v>
      </c>
      <c r="C8" s="146" t="s">
        <v>10</v>
      </c>
      <c r="D8" s="145">
        <v>1400</v>
      </c>
      <c r="E8" s="146" t="s">
        <v>206</v>
      </c>
      <c r="F8" s="145">
        <v>12000</v>
      </c>
      <c r="G8" s="146" t="s">
        <v>207</v>
      </c>
      <c r="H8" s="146" t="s">
        <v>8</v>
      </c>
      <c r="I8" s="146" t="s">
        <v>17</v>
      </c>
    </row>
    <row r="9" spans="1:9">
      <c r="A9" s="145">
        <v>2000</v>
      </c>
      <c r="B9" s="146" t="s">
        <v>6</v>
      </c>
      <c r="C9" s="146" t="s">
        <v>10</v>
      </c>
      <c r="D9" s="145">
        <v>7908300</v>
      </c>
      <c r="E9" s="146" t="s">
        <v>206</v>
      </c>
      <c r="F9" s="145">
        <v>8183000</v>
      </c>
      <c r="G9" s="146" t="s">
        <v>228</v>
      </c>
      <c r="H9" s="146" t="s">
        <v>8</v>
      </c>
      <c r="I9" s="146" t="s">
        <v>17</v>
      </c>
    </row>
    <row r="10" spans="1:9">
      <c r="A10" s="145">
        <v>2000</v>
      </c>
      <c r="B10" s="146" t="s">
        <v>6</v>
      </c>
      <c r="C10" s="146" t="s">
        <v>10</v>
      </c>
      <c r="D10" s="145">
        <v>13288000</v>
      </c>
      <c r="E10" s="146" t="s">
        <v>206</v>
      </c>
      <c r="F10" s="145">
        <v>34050000</v>
      </c>
      <c r="G10" s="146" t="s">
        <v>227</v>
      </c>
      <c r="H10" s="146" t="s">
        <v>8</v>
      </c>
      <c r="I10" s="146" t="s">
        <v>17</v>
      </c>
    </row>
    <row r="11" spans="1:9">
      <c r="A11" s="145">
        <v>2000</v>
      </c>
      <c r="B11" s="146" t="s">
        <v>6</v>
      </c>
      <c r="C11" s="146" t="s">
        <v>30</v>
      </c>
      <c r="D11" s="145">
        <v>16961700</v>
      </c>
      <c r="E11" s="146" t="s">
        <v>206</v>
      </c>
      <c r="F11" s="145">
        <v>137669000</v>
      </c>
      <c r="G11" s="146" t="s">
        <v>207</v>
      </c>
      <c r="H11" s="146" t="s">
        <v>8</v>
      </c>
      <c r="I11" s="146" t="s">
        <v>17</v>
      </c>
    </row>
    <row r="12" spans="1:9">
      <c r="A12" s="145">
        <v>2000</v>
      </c>
      <c r="B12" s="146" t="s">
        <v>6</v>
      </c>
      <c r="C12" s="146" t="s">
        <v>30</v>
      </c>
      <c r="D12" s="145">
        <v>83270600</v>
      </c>
      <c r="E12" s="146" t="s">
        <v>206</v>
      </c>
      <c r="F12" s="145">
        <v>44092000</v>
      </c>
      <c r="G12" s="146" t="s">
        <v>228</v>
      </c>
      <c r="H12" s="146" t="s">
        <v>8</v>
      </c>
      <c r="I12" s="146" t="s">
        <v>17</v>
      </c>
    </row>
    <row r="13" spans="1:9">
      <c r="A13" s="145">
        <v>2000</v>
      </c>
      <c r="B13" s="146" t="s">
        <v>6</v>
      </c>
      <c r="C13" s="146" t="s">
        <v>30</v>
      </c>
      <c r="D13" s="145">
        <v>157394000</v>
      </c>
      <c r="E13" s="146" t="s">
        <v>206</v>
      </c>
      <c r="F13" s="145">
        <v>358127000</v>
      </c>
      <c r="G13" s="146" t="s">
        <v>227</v>
      </c>
      <c r="H13" s="146" t="s">
        <v>8</v>
      </c>
      <c r="I13" s="146" t="s">
        <v>17</v>
      </c>
    </row>
    <row r="14" spans="1:9">
      <c r="A14" s="145">
        <v>2000</v>
      </c>
      <c r="B14" s="146" t="s">
        <v>6</v>
      </c>
      <c r="C14" s="146" t="s">
        <v>12</v>
      </c>
      <c r="D14" s="145">
        <v>27536300</v>
      </c>
      <c r="E14" s="146" t="s">
        <v>206</v>
      </c>
      <c r="F14" s="145">
        <v>52837000</v>
      </c>
      <c r="G14" s="146" t="s">
        <v>207</v>
      </c>
      <c r="H14" s="146" t="s">
        <v>8</v>
      </c>
      <c r="I14" s="146" t="s">
        <v>17</v>
      </c>
    </row>
    <row r="15" spans="1:9">
      <c r="A15" s="145">
        <v>2000</v>
      </c>
      <c r="B15" s="146" t="s">
        <v>6</v>
      </c>
      <c r="C15" s="146" t="s">
        <v>12</v>
      </c>
      <c r="D15" s="145">
        <v>229210400</v>
      </c>
      <c r="E15" s="146" t="s">
        <v>206</v>
      </c>
      <c r="F15" s="145">
        <v>410408000</v>
      </c>
      <c r="G15" s="146" t="s">
        <v>227</v>
      </c>
      <c r="H15" s="146" t="s">
        <v>8</v>
      </c>
      <c r="I15" s="146" t="s">
        <v>17</v>
      </c>
    </row>
    <row r="16" spans="1:9">
      <c r="A16" s="145">
        <v>2000</v>
      </c>
      <c r="B16" s="146" t="s">
        <v>6</v>
      </c>
      <c r="C16" s="146" t="s">
        <v>12</v>
      </c>
      <c r="D16" s="145">
        <v>254386500</v>
      </c>
      <c r="E16" s="146" t="s">
        <v>206</v>
      </c>
      <c r="F16" s="145">
        <v>83329000</v>
      </c>
      <c r="G16" s="146" t="s">
        <v>228</v>
      </c>
      <c r="H16" s="146" t="s">
        <v>8</v>
      </c>
      <c r="I16" s="146" t="s">
        <v>17</v>
      </c>
    </row>
    <row r="17" spans="1:9">
      <c r="A17" s="145">
        <v>2000</v>
      </c>
      <c r="B17" s="146" t="s">
        <v>6</v>
      </c>
      <c r="C17" s="146" t="s">
        <v>208</v>
      </c>
      <c r="D17" s="145">
        <v>3500</v>
      </c>
      <c r="E17" s="146" t="s">
        <v>206</v>
      </c>
      <c r="F17" s="145">
        <v>16000</v>
      </c>
      <c r="G17" s="146" t="s">
        <v>207</v>
      </c>
      <c r="H17" s="146" t="s">
        <v>8</v>
      </c>
      <c r="I17" s="146" t="s">
        <v>17</v>
      </c>
    </row>
    <row r="18" spans="1:9">
      <c r="A18" s="145">
        <v>2000</v>
      </c>
      <c r="B18" s="146" t="s">
        <v>6</v>
      </c>
      <c r="C18" s="146" t="s">
        <v>208</v>
      </c>
      <c r="D18" s="145">
        <v>532100</v>
      </c>
      <c r="E18" s="146" t="s">
        <v>206</v>
      </c>
      <c r="F18" s="145">
        <v>1854000</v>
      </c>
      <c r="G18" s="146" t="s">
        <v>227</v>
      </c>
      <c r="H18" s="146" t="s">
        <v>8</v>
      </c>
      <c r="I18" s="146" t="s">
        <v>17</v>
      </c>
    </row>
    <row r="19" spans="1:9">
      <c r="A19" s="145">
        <v>2000</v>
      </c>
      <c r="B19" s="146" t="s">
        <v>6</v>
      </c>
      <c r="C19" s="146" t="s">
        <v>92</v>
      </c>
      <c r="D19" s="145">
        <v>6700</v>
      </c>
      <c r="E19" s="146" t="s">
        <v>206</v>
      </c>
      <c r="F19" s="145">
        <v>10000</v>
      </c>
      <c r="G19" s="146" t="s">
        <v>207</v>
      </c>
      <c r="H19" s="146" t="s">
        <v>8</v>
      </c>
      <c r="I19" s="146" t="s">
        <v>17</v>
      </c>
    </row>
    <row r="20" spans="1:9">
      <c r="A20" s="145">
        <v>2000</v>
      </c>
      <c r="B20" s="146" t="s">
        <v>6</v>
      </c>
      <c r="C20" s="146" t="s">
        <v>92</v>
      </c>
      <c r="D20" s="145">
        <v>3645500</v>
      </c>
      <c r="E20" s="146" t="s">
        <v>206</v>
      </c>
      <c r="F20" s="145">
        <v>2105000</v>
      </c>
      <c r="G20" s="146" t="s">
        <v>228</v>
      </c>
      <c r="H20" s="146" t="s">
        <v>8</v>
      </c>
      <c r="I20" s="146" t="s">
        <v>17</v>
      </c>
    </row>
    <row r="21" spans="1:9">
      <c r="A21" s="145">
        <v>2000</v>
      </c>
      <c r="B21" s="146" t="s">
        <v>6</v>
      </c>
      <c r="C21" s="146" t="s">
        <v>92</v>
      </c>
      <c r="D21" s="145">
        <v>6960200</v>
      </c>
      <c r="E21" s="146" t="s">
        <v>206</v>
      </c>
      <c r="F21" s="145">
        <v>17385000</v>
      </c>
      <c r="G21" s="146" t="s">
        <v>227</v>
      </c>
      <c r="H21" s="146" t="s">
        <v>8</v>
      </c>
      <c r="I21" s="146" t="s">
        <v>17</v>
      </c>
    </row>
    <row r="22" spans="1:9">
      <c r="A22" s="145">
        <v>2000</v>
      </c>
      <c r="B22" s="146" t="s">
        <v>6</v>
      </c>
      <c r="C22" s="146" t="s">
        <v>13</v>
      </c>
      <c r="D22" s="145">
        <v>53100</v>
      </c>
      <c r="E22" s="146" t="s">
        <v>206</v>
      </c>
      <c r="F22" s="145">
        <v>183000</v>
      </c>
      <c r="G22" s="146" t="s">
        <v>207</v>
      </c>
      <c r="H22" s="146" t="s">
        <v>8</v>
      </c>
      <c r="I22" s="146" t="s">
        <v>17</v>
      </c>
    </row>
    <row r="23" spans="1:9">
      <c r="A23" s="145">
        <v>2000</v>
      </c>
      <c r="B23" s="146" t="s">
        <v>6</v>
      </c>
      <c r="C23" s="146" t="s">
        <v>13</v>
      </c>
      <c r="D23" s="145">
        <v>4424500</v>
      </c>
      <c r="E23" s="146" t="s">
        <v>206</v>
      </c>
      <c r="F23" s="145">
        <v>4278000</v>
      </c>
      <c r="G23" s="146" t="s">
        <v>228</v>
      </c>
      <c r="H23" s="146" t="s">
        <v>8</v>
      </c>
      <c r="I23" s="146" t="s">
        <v>17</v>
      </c>
    </row>
    <row r="24" spans="1:9">
      <c r="A24" s="145">
        <v>2000</v>
      </c>
      <c r="B24" s="146" t="s">
        <v>6</v>
      </c>
      <c r="C24" s="146" t="s">
        <v>13</v>
      </c>
      <c r="D24" s="145">
        <v>8757900</v>
      </c>
      <c r="E24" s="146" t="s">
        <v>206</v>
      </c>
      <c r="F24" s="145">
        <v>22853000</v>
      </c>
      <c r="G24" s="146" t="s">
        <v>227</v>
      </c>
      <c r="H24" s="146" t="s">
        <v>8</v>
      </c>
      <c r="I24" s="146" t="s">
        <v>17</v>
      </c>
    </row>
    <row r="25" spans="1:9">
      <c r="A25" s="145">
        <v>2000</v>
      </c>
      <c r="B25" s="146" t="s">
        <v>6</v>
      </c>
      <c r="C25" s="146" t="s">
        <v>14</v>
      </c>
      <c r="D25" s="145">
        <v>35827500</v>
      </c>
      <c r="E25" s="146" t="s">
        <v>206</v>
      </c>
      <c r="F25" s="145">
        <v>17522000</v>
      </c>
      <c r="G25" s="146" t="s">
        <v>228</v>
      </c>
      <c r="H25" s="146" t="s">
        <v>8</v>
      </c>
      <c r="I25" s="146" t="s">
        <v>17</v>
      </c>
    </row>
    <row r="26" spans="1:9">
      <c r="A26" s="145">
        <v>2000</v>
      </c>
      <c r="B26" s="146" t="s">
        <v>6</v>
      </c>
      <c r="C26" s="146" t="s">
        <v>14</v>
      </c>
      <c r="D26" s="145">
        <v>45434300</v>
      </c>
      <c r="E26" s="146" t="s">
        <v>206</v>
      </c>
      <c r="F26" s="145">
        <v>112829000</v>
      </c>
      <c r="G26" s="146" t="s">
        <v>207</v>
      </c>
      <c r="H26" s="146" t="s">
        <v>8</v>
      </c>
      <c r="I26" s="146" t="s">
        <v>17</v>
      </c>
    </row>
    <row r="27" spans="1:9">
      <c r="A27" s="145">
        <v>2000</v>
      </c>
      <c r="B27" s="146" t="s">
        <v>6</v>
      </c>
      <c r="C27" s="146" t="s">
        <v>14</v>
      </c>
      <c r="D27" s="145">
        <v>50481700</v>
      </c>
      <c r="E27" s="146" t="s">
        <v>206</v>
      </c>
      <c r="F27" s="145">
        <v>117783000</v>
      </c>
      <c r="G27" s="146" t="s">
        <v>227</v>
      </c>
      <c r="H27" s="146" t="s">
        <v>8</v>
      </c>
      <c r="I27" s="146" t="s">
        <v>17</v>
      </c>
    </row>
    <row r="28" spans="1:9">
      <c r="A28" s="145">
        <v>2000</v>
      </c>
      <c r="B28" s="146" t="s">
        <v>6</v>
      </c>
      <c r="C28" s="146" t="s">
        <v>28</v>
      </c>
      <c r="D28" s="145">
        <v>11700</v>
      </c>
      <c r="E28" s="146" t="s">
        <v>206</v>
      </c>
      <c r="F28" s="145">
        <v>117000</v>
      </c>
      <c r="G28" s="146" t="s">
        <v>207</v>
      </c>
      <c r="H28" s="146" t="s">
        <v>8</v>
      </c>
      <c r="I28" s="146" t="s">
        <v>17</v>
      </c>
    </row>
    <row r="29" spans="1:9">
      <c r="A29" s="145">
        <v>2000</v>
      </c>
      <c r="B29" s="146" t="s">
        <v>6</v>
      </c>
      <c r="C29" s="146" t="s">
        <v>28</v>
      </c>
      <c r="D29" s="145">
        <v>2262600</v>
      </c>
      <c r="E29" s="146" t="s">
        <v>206</v>
      </c>
      <c r="F29" s="145">
        <v>2201000</v>
      </c>
      <c r="G29" s="146" t="s">
        <v>228</v>
      </c>
      <c r="H29" s="146" t="s">
        <v>8</v>
      </c>
      <c r="I29" s="146" t="s">
        <v>17</v>
      </c>
    </row>
    <row r="30" spans="1:9">
      <c r="A30" s="145">
        <v>2000</v>
      </c>
      <c r="B30" s="146" t="s">
        <v>6</v>
      </c>
      <c r="C30" s="146" t="s">
        <v>28</v>
      </c>
      <c r="D30" s="145">
        <v>18299000</v>
      </c>
      <c r="E30" s="146" t="s">
        <v>206</v>
      </c>
      <c r="F30" s="145">
        <v>58100000</v>
      </c>
      <c r="G30" s="146" t="s">
        <v>227</v>
      </c>
      <c r="H30" s="146" t="s">
        <v>8</v>
      </c>
      <c r="I30" s="146" t="s">
        <v>17</v>
      </c>
    </row>
    <row r="31" spans="1:9">
      <c r="A31" s="145">
        <v>2000</v>
      </c>
      <c r="B31" s="146" t="s">
        <v>6</v>
      </c>
      <c r="C31" s="146" t="s">
        <v>16</v>
      </c>
      <c r="D31" s="145">
        <v>92819700</v>
      </c>
      <c r="E31" s="146" t="s">
        <v>206</v>
      </c>
      <c r="F31" s="145">
        <v>312329000</v>
      </c>
      <c r="G31" s="146" t="s">
        <v>207</v>
      </c>
      <c r="H31" s="146" t="s">
        <v>8</v>
      </c>
      <c r="I31" s="146" t="s">
        <v>17</v>
      </c>
    </row>
    <row r="32" spans="1:9">
      <c r="A32" s="145">
        <v>2000</v>
      </c>
      <c r="B32" s="146" t="s">
        <v>6</v>
      </c>
      <c r="C32" s="146" t="s">
        <v>16</v>
      </c>
      <c r="D32" s="145">
        <v>497258800</v>
      </c>
      <c r="E32" s="146" t="s">
        <v>206</v>
      </c>
      <c r="F32" s="145">
        <v>211933000</v>
      </c>
      <c r="G32" s="146" t="s">
        <v>228</v>
      </c>
      <c r="H32" s="146" t="s">
        <v>8</v>
      </c>
      <c r="I32" s="146" t="s">
        <v>17</v>
      </c>
    </row>
    <row r="33" spans="1:9">
      <c r="A33" s="145">
        <v>2000</v>
      </c>
      <c r="B33" s="146" t="s">
        <v>6</v>
      </c>
      <c r="C33" s="146" t="s">
        <v>16</v>
      </c>
      <c r="D33" s="145">
        <v>560086800</v>
      </c>
      <c r="E33" s="146" t="s">
        <v>206</v>
      </c>
      <c r="F33" s="145">
        <v>1138391000</v>
      </c>
      <c r="G33" s="146" t="s">
        <v>227</v>
      </c>
      <c r="H33" s="146" t="s">
        <v>8</v>
      </c>
      <c r="I33" s="146" t="s">
        <v>17</v>
      </c>
    </row>
    <row r="34" spans="1:9">
      <c r="A34" s="145">
        <v>2001</v>
      </c>
      <c r="B34" s="146" t="s">
        <v>6</v>
      </c>
      <c r="C34" s="146" t="s">
        <v>7</v>
      </c>
      <c r="D34" s="145">
        <v>400</v>
      </c>
      <c r="E34" s="146" t="s">
        <v>206</v>
      </c>
      <c r="F34" s="145">
        <v>4000</v>
      </c>
      <c r="G34" s="146" t="s">
        <v>207</v>
      </c>
      <c r="H34" s="146" t="s">
        <v>8</v>
      </c>
      <c r="I34" s="146" t="s">
        <v>17</v>
      </c>
    </row>
    <row r="35" spans="1:9">
      <c r="A35" s="145">
        <v>2001</v>
      </c>
      <c r="B35" s="146" t="s">
        <v>6</v>
      </c>
      <c r="C35" s="146" t="s">
        <v>7</v>
      </c>
      <c r="D35" s="145">
        <v>1624300</v>
      </c>
      <c r="E35" s="146" t="s">
        <v>206</v>
      </c>
      <c r="F35" s="145">
        <v>4431000</v>
      </c>
      <c r="G35" s="146" t="s">
        <v>227</v>
      </c>
      <c r="H35" s="146" t="s">
        <v>8</v>
      </c>
      <c r="I35" s="146" t="s">
        <v>17</v>
      </c>
    </row>
    <row r="36" spans="1:9">
      <c r="A36" s="145">
        <v>2001</v>
      </c>
      <c r="B36" s="146" t="s">
        <v>6</v>
      </c>
      <c r="C36" s="146" t="s">
        <v>7</v>
      </c>
      <c r="D36" s="145">
        <v>2344200</v>
      </c>
      <c r="E36" s="146" t="s">
        <v>206</v>
      </c>
      <c r="F36" s="145">
        <v>2214000</v>
      </c>
      <c r="G36" s="146" t="s">
        <v>228</v>
      </c>
      <c r="H36" s="146" t="s">
        <v>8</v>
      </c>
      <c r="I36" s="146" t="s">
        <v>17</v>
      </c>
    </row>
    <row r="37" spans="1:9">
      <c r="A37" s="145">
        <v>2001</v>
      </c>
      <c r="B37" s="146" t="s">
        <v>6</v>
      </c>
      <c r="C37" s="146" t="s">
        <v>98</v>
      </c>
      <c r="D37" s="145">
        <v>17100</v>
      </c>
      <c r="E37" s="146" t="s">
        <v>206</v>
      </c>
      <c r="F37" s="145">
        <v>78000</v>
      </c>
      <c r="G37" s="146" t="s">
        <v>207</v>
      </c>
      <c r="H37" s="146" t="s">
        <v>8</v>
      </c>
      <c r="I37" s="146" t="s">
        <v>17</v>
      </c>
    </row>
    <row r="38" spans="1:9">
      <c r="A38" s="145">
        <v>2001</v>
      </c>
      <c r="B38" s="146" t="s">
        <v>6</v>
      </c>
      <c r="C38" s="146" t="s">
        <v>98</v>
      </c>
      <c r="D38" s="145">
        <v>1825000</v>
      </c>
      <c r="E38" s="146" t="s">
        <v>206</v>
      </c>
      <c r="F38" s="145">
        <v>1549000</v>
      </c>
      <c r="G38" s="146" t="s">
        <v>228</v>
      </c>
      <c r="H38" s="146" t="s">
        <v>8</v>
      </c>
      <c r="I38" s="146" t="s">
        <v>17</v>
      </c>
    </row>
    <row r="39" spans="1:9">
      <c r="A39" s="145">
        <v>2001</v>
      </c>
      <c r="B39" s="146" t="s">
        <v>6</v>
      </c>
      <c r="C39" s="146" t="s">
        <v>98</v>
      </c>
      <c r="D39" s="145">
        <v>11962000</v>
      </c>
      <c r="E39" s="146" t="s">
        <v>206</v>
      </c>
      <c r="F39" s="145">
        <v>34083000</v>
      </c>
      <c r="G39" s="146" t="s">
        <v>227</v>
      </c>
      <c r="H39" s="146" t="s">
        <v>8</v>
      </c>
      <c r="I39" s="146" t="s">
        <v>17</v>
      </c>
    </row>
    <row r="40" spans="1:9">
      <c r="A40" s="145">
        <v>2001</v>
      </c>
      <c r="B40" s="146" t="s">
        <v>6</v>
      </c>
      <c r="C40" s="146" t="s">
        <v>10</v>
      </c>
      <c r="D40" s="145">
        <v>3000</v>
      </c>
      <c r="E40" s="146" t="s">
        <v>206</v>
      </c>
      <c r="F40" s="145">
        <v>13000</v>
      </c>
      <c r="G40" s="146" t="s">
        <v>207</v>
      </c>
      <c r="H40" s="146" t="s">
        <v>8</v>
      </c>
      <c r="I40" s="146" t="s">
        <v>17</v>
      </c>
    </row>
    <row r="41" spans="1:9">
      <c r="A41" s="145">
        <v>2001</v>
      </c>
      <c r="B41" s="146" t="s">
        <v>6</v>
      </c>
      <c r="C41" s="146" t="s">
        <v>10</v>
      </c>
      <c r="D41" s="145">
        <v>15442400</v>
      </c>
      <c r="E41" s="146" t="s">
        <v>206</v>
      </c>
      <c r="F41" s="145">
        <v>37073000</v>
      </c>
      <c r="G41" s="146" t="s">
        <v>227</v>
      </c>
      <c r="H41" s="146" t="s">
        <v>8</v>
      </c>
      <c r="I41" s="146" t="s">
        <v>17</v>
      </c>
    </row>
    <row r="42" spans="1:9">
      <c r="A42" s="145">
        <v>2001</v>
      </c>
      <c r="B42" s="146" t="s">
        <v>6</v>
      </c>
      <c r="C42" s="146" t="s">
        <v>10</v>
      </c>
      <c r="D42" s="145">
        <v>17600800</v>
      </c>
      <c r="E42" s="146" t="s">
        <v>206</v>
      </c>
      <c r="F42" s="145">
        <v>10843000</v>
      </c>
      <c r="G42" s="146" t="s">
        <v>228</v>
      </c>
      <c r="H42" s="146" t="s">
        <v>8</v>
      </c>
      <c r="I42" s="146" t="s">
        <v>17</v>
      </c>
    </row>
    <row r="43" spans="1:9">
      <c r="A43" s="145">
        <v>2001</v>
      </c>
      <c r="B43" s="146" t="s">
        <v>6</v>
      </c>
      <c r="C43" s="146" t="s">
        <v>30</v>
      </c>
      <c r="D43" s="145">
        <v>16545700</v>
      </c>
      <c r="E43" s="146" t="s">
        <v>206</v>
      </c>
      <c r="F43" s="145">
        <v>128192000</v>
      </c>
      <c r="G43" s="146" t="s">
        <v>207</v>
      </c>
      <c r="H43" s="146" t="s">
        <v>8</v>
      </c>
      <c r="I43" s="146" t="s">
        <v>17</v>
      </c>
    </row>
    <row r="44" spans="1:9">
      <c r="A44" s="145">
        <v>2001</v>
      </c>
      <c r="B44" s="146" t="s">
        <v>6</v>
      </c>
      <c r="C44" s="146" t="s">
        <v>30</v>
      </c>
      <c r="D44" s="145">
        <v>79957400</v>
      </c>
      <c r="E44" s="146" t="s">
        <v>206</v>
      </c>
      <c r="F44" s="145">
        <v>40782000</v>
      </c>
      <c r="G44" s="146" t="s">
        <v>228</v>
      </c>
      <c r="H44" s="146" t="s">
        <v>8</v>
      </c>
      <c r="I44" s="146" t="s">
        <v>17</v>
      </c>
    </row>
    <row r="45" spans="1:9">
      <c r="A45" s="145">
        <v>2001</v>
      </c>
      <c r="B45" s="146" t="s">
        <v>6</v>
      </c>
      <c r="C45" s="146" t="s">
        <v>30</v>
      </c>
      <c r="D45" s="145">
        <v>168434600</v>
      </c>
      <c r="E45" s="146" t="s">
        <v>206</v>
      </c>
      <c r="F45" s="145">
        <v>378030000</v>
      </c>
      <c r="G45" s="146" t="s">
        <v>227</v>
      </c>
      <c r="H45" s="146" t="s">
        <v>8</v>
      </c>
      <c r="I45" s="146" t="s">
        <v>17</v>
      </c>
    </row>
    <row r="46" spans="1:9">
      <c r="A46" s="145">
        <v>2001</v>
      </c>
      <c r="B46" s="146" t="s">
        <v>6</v>
      </c>
      <c r="C46" s="146" t="s">
        <v>12</v>
      </c>
      <c r="D46" s="145">
        <v>32404700</v>
      </c>
      <c r="E46" s="146" t="s">
        <v>206</v>
      </c>
      <c r="F46" s="145">
        <v>60372000</v>
      </c>
      <c r="G46" s="146" t="s">
        <v>207</v>
      </c>
      <c r="H46" s="146" t="s">
        <v>8</v>
      </c>
      <c r="I46" s="146" t="s">
        <v>17</v>
      </c>
    </row>
    <row r="47" spans="1:9">
      <c r="A47" s="145">
        <v>2001</v>
      </c>
      <c r="B47" s="146" t="s">
        <v>6</v>
      </c>
      <c r="C47" s="146" t="s">
        <v>12</v>
      </c>
      <c r="D47" s="145">
        <v>178012200</v>
      </c>
      <c r="E47" s="146" t="s">
        <v>206</v>
      </c>
      <c r="F47" s="145">
        <v>59515000</v>
      </c>
      <c r="G47" s="146" t="s">
        <v>228</v>
      </c>
      <c r="H47" s="146" t="s">
        <v>8</v>
      </c>
      <c r="I47" s="146" t="s">
        <v>17</v>
      </c>
    </row>
    <row r="48" spans="1:9">
      <c r="A48" s="145">
        <v>2001</v>
      </c>
      <c r="B48" s="146" t="s">
        <v>6</v>
      </c>
      <c r="C48" s="146" t="s">
        <v>12</v>
      </c>
      <c r="D48" s="145">
        <v>264636100</v>
      </c>
      <c r="E48" s="146" t="s">
        <v>206</v>
      </c>
      <c r="F48" s="145">
        <v>483158000</v>
      </c>
      <c r="G48" s="146" t="s">
        <v>227</v>
      </c>
      <c r="H48" s="146" t="s">
        <v>8</v>
      </c>
      <c r="I48" s="146" t="s">
        <v>17</v>
      </c>
    </row>
    <row r="49" spans="1:9">
      <c r="A49" s="145">
        <v>2001</v>
      </c>
      <c r="B49" s="146" t="s">
        <v>6</v>
      </c>
      <c r="C49" s="146" t="s">
        <v>208</v>
      </c>
      <c r="D49" s="145">
        <v>400</v>
      </c>
      <c r="E49" s="146" t="s">
        <v>206</v>
      </c>
      <c r="F49" s="145">
        <v>2000</v>
      </c>
      <c r="G49" s="146" t="s">
        <v>207</v>
      </c>
      <c r="H49" s="146" t="s">
        <v>8</v>
      </c>
      <c r="I49" s="146" t="s">
        <v>17</v>
      </c>
    </row>
    <row r="50" spans="1:9">
      <c r="A50" s="145">
        <v>2001</v>
      </c>
      <c r="B50" s="146" t="s">
        <v>6</v>
      </c>
      <c r="C50" s="146" t="s">
        <v>208</v>
      </c>
      <c r="D50" s="145">
        <v>500</v>
      </c>
      <c r="E50" s="146" t="s">
        <v>206</v>
      </c>
      <c r="F50" s="145">
        <v>5000</v>
      </c>
      <c r="G50" s="146" t="s">
        <v>228</v>
      </c>
      <c r="H50" s="146" t="s">
        <v>8</v>
      </c>
      <c r="I50" s="146" t="s">
        <v>17</v>
      </c>
    </row>
    <row r="51" spans="1:9">
      <c r="A51" s="145">
        <v>2001</v>
      </c>
      <c r="B51" s="146" t="s">
        <v>6</v>
      </c>
      <c r="C51" s="146" t="s">
        <v>208</v>
      </c>
      <c r="D51" s="145">
        <v>591700</v>
      </c>
      <c r="E51" s="146" t="s">
        <v>206</v>
      </c>
      <c r="F51" s="145">
        <v>2156000</v>
      </c>
      <c r="G51" s="146" t="s">
        <v>227</v>
      </c>
      <c r="H51" s="146" t="s">
        <v>8</v>
      </c>
      <c r="I51" s="146" t="s">
        <v>17</v>
      </c>
    </row>
    <row r="52" spans="1:9">
      <c r="A52" s="145">
        <v>2001</v>
      </c>
      <c r="B52" s="146" t="s">
        <v>6</v>
      </c>
      <c r="C52" s="146" t="s">
        <v>92</v>
      </c>
      <c r="D52" s="145">
        <v>10400</v>
      </c>
      <c r="E52" s="146" t="s">
        <v>206</v>
      </c>
      <c r="F52" s="145">
        <v>29000</v>
      </c>
      <c r="G52" s="146" t="s">
        <v>207</v>
      </c>
      <c r="H52" s="146" t="s">
        <v>8</v>
      </c>
      <c r="I52" s="146" t="s">
        <v>17</v>
      </c>
    </row>
    <row r="53" spans="1:9">
      <c r="A53" s="145">
        <v>2001</v>
      </c>
      <c r="B53" s="146" t="s">
        <v>6</v>
      </c>
      <c r="C53" s="146" t="s">
        <v>92</v>
      </c>
      <c r="D53" s="145">
        <v>2830600</v>
      </c>
      <c r="E53" s="146" t="s">
        <v>206</v>
      </c>
      <c r="F53" s="145">
        <v>2225000</v>
      </c>
      <c r="G53" s="146" t="s">
        <v>228</v>
      </c>
      <c r="H53" s="146" t="s">
        <v>8</v>
      </c>
      <c r="I53" s="146" t="s">
        <v>17</v>
      </c>
    </row>
    <row r="54" spans="1:9">
      <c r="A54" s="145">
        <v>2001</v>
      </c>
      <c r="B54" s="146" t="s">
        <v>6</v>
      </c>
      <c r="C54" s="146" t="s">
        <v>92</v>
      </c>
      <c r="D54" s="145">
        <v>8176000</v>
      </c>
      <c r="E54" s="146" t="s">
        <v>206</v>
      </c>
      <c r="F54" s="145">
        <v>21812000</v>
      </c>
      <c r="G54" s="146" t="s">
        <v>227</v>
      </c>
      <c r="H54" s="146" t="s">
        <v>8</v>
      </c>
      <c r="I54" s="146" t="s">
        <v>17</v>
      </c>
    </row>
    <row r="55" spans="1:9">
      <c r="A55" s="145">
        <v>2001</v>
      </c>
      <c r="B55" s="146" t="s">
        <v>6</v>
      </c>
      <c r="C55" s="146" t="s">
        <v>13</v>
      </c>
      <c r="D55" s="145">
        <v>64300</v>
      </c>
      <c r="E55" s="146" t="s">
        <v>206</v>
      </c>
      <c r="F55" s="145">
        <v>212000</v>
      </c>
      <c r="G55" s="146" t="s">
        <v>207</v>
      </c>
      <c r="H55" s="146" t="s">
        <v>8</v>
      </c>
      <c r="I55" s="146" t="s">
        <v>17</v>
      </c>
    </row>
    <row r="56" spans="1:9">
      <c r="A56" s="145">
        <v>2001</v>
      </c>
      <c r="B56" s="146" t="s">
        <v>6</v>
      </c>
      <c r="C56" s="146" t="s">
        <v>13</v>
      </c>
      <c r="D56" s="145">
        <v>4559600</v>
      </c>
      <c r="E56" s="146" t="s">
        <v>206</v>
      </c>
      <c r="F56" s="145">
        <v>3835000</v>
      </c>
      <c r="G56" s="146" t="s">
        <v>228</v>
      </c>
      <c r="H56" s="146" t="s">
        <v>8</v>
      </c>
      <c r="I56" s="146" t="s">
        <v>17</v>
      </c>
    </row>
    <row r="57" spans="1:9">
      <c r="A57" s="145">
        <v>2001</v>
      </c>
      <c r="B57" s="146" t="s">
        <v>6</v>
      </c>
      <c r="C57" s="146" t="s">
        <v>13</v>
      </c>
      <c r="D57" s="145">
        <v>7510600</v>
      </c>
      <c r="E57" s="146" t="s">
        <v>206</v>
      </c>
      <c r="F57" s="145">
        <v>20843000</v>
      </c>
      <c r="G57" s="146" t="s">
        <v>227</v>
      </c>
      <c r="H57" s="146" t="s">
        <v>8</v>
      </c>
      <c r="I57" s="146" t="s">
        <v>17</v>
      </c>
    </row>
    <row r="58" spans="1:9">
      <c r="A58" s="145">
        <v>2001</v>
      </c>
      <c r="B58" s="146" t="s">
        <v>6</v>
      </c>
      <c r="C58" s="146" t="s">
        <v>14</v>
      </c>
      <c r="D58" s="145">
        <v>44706300</v>
      </c>
      <c r="E58" s="146" t="s">
        <v>206</v>
      </c>
      <c r="F58" s="145">
        <v>114672000</v>
      </c>
      <c r="G58" s="146" t="s">
        <v>207</v>
      </c>
      <c r="H58" s="146" t="s">
        <v>8</v>
      </c>
      <c r="I58" s="146" t="s">
        <v>17</v>
      </c>
    </row>
    <row r="59" spans="1:9">
      <c r="A59" s="145">
        <v>2001</v>
      </c>
      <c r="B59" s="146" t="s">
        <v>6</v>
      </c>
      <c r="C59" s="146" t="s">
        <v>14</v>
      </c>
      <c r="D59" s="145">
        <v>56365500</v>
      </c>
      <c r="E59" s="146" t="s">
        <v>206</v>
      </c>
      <c r="F59" s="145">
        <v>124059000</v>
      </c>
      <c r="G59" s="146" t="s">
        <v>227</v>
      </c>
      <c r="H59" s="146" t="s">
        <v>8</v>
      </c>
      <c r="I59" s="146" t="s">
        <v>17</v>
      </c>
    </row>
    <row r="60" spans="1:9">
      <c r="A60" s="145">
        <v>2001</v>
      </c>
      <c r="B60" s="146" t="s">
        <v>6</v>
      </c>
      <c r="C60" s="146" t="s">
        <v>14</v>
      </c>
      <c r="D60" s="145">
        <v>56622700</v>
      </c>
      <c r="E60" s="146" t="s">
        <v>206</v>
      </c>
      <c r="F60" s="145">
        <v>21506000</v>
      </c>
      <c r="G60" s="146" t="s">
        <v>228</v>
      </c>
      <c r="H60" s="146" t="s">
        <v>8</v>
      </c>
      <c r="I60" s="146" t="s">
        <v>17</v>
      </c>
    </row>
    <row r="61" spans="1:9">
      <c r="A61" s="145">
        <v>2001</v>
      </c>
      <c r="B61" s="146" t="s">
        <v>6</v>
      </c>
      <c r="C61" s="146" t="s">
        <v>28</v>
      </c>
      <c r="D61" s="145">
        <v>12500</v>
      </c>
      <c r="E61" s="146" t="s">
        <v>206</v>
      </c>
      <c r="F61" s="145">
        <v>106000</v>
      </c>
      <c r="G61" s="146" t="s">
        <v>207</v>
      </c>
      <c r="H61" s="146" t="s">
        <v>8</v>
      </c>
      <c r="I61" s="146" t="s">
        <v>17</v>
      </c>
    </row>
    <row r="62" spans="1:9">
      <c r="A62" s="145">
        <v>2001</v>
      </c>
      <c r="B62" s="146" t="s">
        <v>6</v>
      </c>
      <c r="C62" s="146" t="s">
        <v>28</v>
      </c>
      <c r="D62" s="145">
        <v>4189100</v>
      </c>
      <c r="E62" s="146" t="s">
        <v>206</v>
      </c>
      <c r="F62" s="145">
        <v>3958000</v>
      </c>
      <c r="G62" s="146" t="s">
        <v>228</v>
      </c>
      <c r="H62" s="146" t="s">
        <v>8</v>
      </c>
      <c r="I62" s="146" t="s">
        <v>17</v>
      </c>
    </row>
    <row r="63" spans="1:9">
      <c r="A63" s="145">
        <v>2001</v>
      </c>
      <c r="B63" s="146" t="s">
        <v>6</v>
      </c>
      <c r="C63" s="146" t="s">
        <v>28</v>
      </c>
      <c r="D63" s="145">
        <v>20844500</v>
      </c>
      <c r="E63" s="146" t="s">
        <v>206</v>
      </c>
      <c r="F63" s="145">
        <v>57446000</v>
      </c>
      <c r="G63" s="146" t="s">
        <v>227</v>
      </c>
      <c r="H63" s="146" t="s">
        <v>8</v>
      </c>
      <c r="I63" s="146" t="s">
        <v>17</v>
      </c>
    </row>
    <row r="64" spans="1:9">
      <c r="A64" s="145">
        <v>2001</v>
      </c>
      <c r="B64" s="146" t="s">
        <v>6</v>
      </c>
      <c r="C64" s="146" t="s">
        <v>16</v>
      </c>
      <c r="D64" s="145">
        <v>95832500</v>
      </c>
      <c r="E64" s="146" t="s">
        <v>206</v>
      </c>
      <c r="F64" s="145">
        <v>309580000</v>
      </c>
      <c r="G64" s="146" t="s">
        <v>207</v>
      </c>
      <c r="H64" s="146" t="s">
        <v>8</v>
      </c>
      <c r="I64" s="146" t="s">
        <v>17</v>
      </c>
    </row>
    <row r="65" spans="1:9">
      <c r="A65" s="145">
        <v>2001</v>
      </c>
      <c r="B65" s="146" t="s">
        <v>6</v>
      </c>
      <c r="C65" s="146" t="s">
        <v>16</v>
      </c>
      <c r="D65" s="145">
        <v>455619700</v>
      </c>
      <c r="E65" s="146" t="s">
        <v>206</v>
      </c>
      <c r="F65" s="145">
        <v>192992000</v>
      </c>
      <c r="G65" s="146" t="s">
        <v>228</v>
      </c>
      <c r="H65" s="146" t="s">
        <v>8</v>
      </c>
      <c r="I65" s="146" t="s">
        <v>17</v>
      </c>
    </row>
    <row r="66" spans="1:9">
      <c r="A66" s="145">
        <v>2001</v>
      </c>
      <c r="B66" s="146" t="s">
        <v>6</v>
      </c>
      <c r="C66" s="146" t="s">
        <v>16</v>
      </c>
      <c r="D66" s="145">
        <v>617367500</v>
      </c>
      <c r="E66" s="146" t="s">
        <v>206</v>
      </c>
      <c r="F66" s="145">
        <v>1244660000</v>
      </c>
      <c r="G66" s="146" t="s">
        <v>227</v>
      </c>
      <c r="H66" s="146" t="s">
        <v>8</v>
      </c>
      <c r="I66" s="146" t="s">
        <v>17</v>
      </c>
    </row>
    <row r="67" spans="1:9">
      <c r="A67" s="145">
        <v>2002</v>
      </c>
      <c r="B67" s="146" t="s">
        <v>6</v>
      </c>
      <c r="C67" s="146" t="s">
        <v>7</v>
      </c>
      <c r="D67" s="145">
        <v>400</v>
      </c>
      <c r="E67" s="146" t="s">
        <v>206</v>
      </c>
      <c r="F67" s="145">
        <v>2000</v>
      </c>
      <c r="G67" s="146" t="s">
        <v>207</v>
      </c>
      <c r="H67" s="146" t="s">
        <v>8</v>
      </c>
      <c r="I67" s="146" t="s">
        <v>17</v>
      </c>
    </row>
    <row r="68" spans="1:9">
      <c r="A68" s="145">
        <v>2002</v>
      </c>
      <c r="B68" s="146" t="s">
        <v>6</v>
      </c>
      <c r="C68" s="146" t="s">
        <v>7</v>
      </c>
      <c r="D68" s="145">
        <v>1319900</v>
      </c>
      <c r="E68" s="146" t="s">
        <v>206</v>
      </c>
      <c r="F68" s="145">
        <v>4377000</v>
      </c>
      <c r="G68" s="146" t="s">
        <v>227</v>
      </c>
      <c r="H68" s="146" t="s">
        <v>8</v>
      </c>
      <c r="I68" s="146" t="s">
        <v>17</v>
      </c>
    </row>
    <row r="69" spans="1:9">
      <c r="A69" s="145">
        <v>2002</v>
      </c>
      <c r="B69" s="146" t="s">
        <v>6</v>
      </c>
      <c r="C69" s="146" t="s">
        <v>7</v>
      </c>
      <c r="D69" s="145">
        <v>2377900</v>
      </c>
      <c r="E69" s="146" t="s">
        <v>206</v>
      </c>
      <c r="F69" s="145">
        <v>1680000</v>
      </c>
      <c r="G69" s="146" t="s">
        <v>228</v>
      </c>
      <c r="H69" s="146" t="s">
        <v>8</v>
      </c>
      <c r="I69" s="146" t="s">
        <v>17</v>
      </c>
    </row>
    <row r="70" spans="1:9">
      <c r="A70" s="145">
        <v>2002</v>
      </c>
      <c r="B70" s="146" t="s">
        <v>6</v>
      </c>
      <c r="C70" s="146" t="s">
        <v>98</v>
      </c>
      <c r="D70" s="145">
        <v>5600</v>
      </c>
      <c r="E70" s="146" t="s">
        <v>206</v>
      </c>
      <c r="F70" s="145">
        <v>28000</v>
      </c>
      <c r="G70" s="146" t="s">
        <v>207</v>
      </c>
      <c r="H70" s="146" t="s">
        <v>8</v>
      </c>
      <c r="I70" s="146" t="s">
        <v>17</v>
      </c>
    </row>
    <row r="71" spans="1:9">
      <c r="A71" s="145">
        <v>2002</v>
      </c>
      <c r="B71" s="146" t="s">
        <v>6</v>
      </c>
      <c r="C71" s="146" t="s">
        <v>98</v>
      </c>
      <c r="D71" s="145">
        <v>3022200</v>
      </c>
      <c r="E71" s="146" t="s">
        <v>206</v>
      </c>
      <c r="F71" s="145">
        <v>2613000</v>
      </c>
      <c r="G71" s="146" t="s">
        <v>228</v>
      </c>
      <c r="H71" s="146" t="s">
        <v>8</v>
      </c>
      <c r="I71" s="146" t="s">
        <v>17</v>
      </c>
    </row>
    <row r="72" spans="1:9">
      <c r="A72" s="145">
        <v>2002</v>
      </c>
      <c r="B72" s="146" t="s">
        <v>6</v>
      </c>
      <c r="C72" s="146" t="s">
        <v>98</v>
      </c>
      <c r="D72" s="145">
        <v>18079500</v>
      </c>
      <c r="E72" s="146" t="s">
        <v>206</v>
      </c>
      <c r="F72" s="145">
        <v>49947000</v>
      </c>
      <c r="G72" s="146" t="s">
        <v>227</v>
      </c>
      <c r="H72" s="146" t="s">
        <v>8</v>
      </c>
      <c r="I72" s="146" t="s">
        <v>17</v>
      </c>
    </row>
    <row r="73" spans="1:9">
      <c r="A73" s="145">
        <v>2002</v>
      </c>
      <c r="B73" s="146" t="s">
        <v>6</v>
      </c>
      <c r="C73" s="146" t="s">
        <v>10</v>
      </c>
      <c r="D73" s="145">
        <v>3100</v>
      </c>
      <c r="E73" s="146" t="s">
        <v>206</v>
      </c>
      <c r="F73" s="145">
        <v>13000</v>
      </c>
      <c r="G73" s="146" t="s">
        <v>207</v>
      </c>
      <c r="H73" s="146" t="s">
        <v>8</v>
      </c>
      <c r="I73" s="146" t="s">
        <v>17</v>
      </c>
    </row>
    <row r="74" spans="1:9">
      <c r="A74" s="145">
        <v>2002</v>
      </c>
      <c r="B74" s="146" t="s">
        <v>6</v>
      </c>
      <c r="C74" s="146" t="s">
        <v>10</v>
      </c>
      <c r="D74" s="145">
        <v>15065600</v>
      </c>
      <c r="E74" s="146" t="s">
        <v>206</v>
      </c>
      <c r="F74" s="145">
        <v>33588000</v>
      </c>
      <c r="G74" s="146" t="s">
        <v>227</v>
      </c>
      <c r="H74" s="146" t="s">
        <v>8</v>
      </c>
      <c r="I74" s="146" t="s">
        <v>17</v>
      </c>
    </row>
    <row r="75" spans="1:9">
      <c r="A75" s="145">
        <v>2002</v>
      </c>
      <c r="B75" s="146" t="s">
        <v>6</v>
      </c>
      <c r="C75" s="146" t="s">
        <v>10</v>
      </c>
      <c r="D75" s="145">
        <v>19268000</v>
      </c>
      <c r="E75" s="146" t="s">
        <v>206</v>
      </c>
      <c r="F75" s="145">
        <v>9530000</v>
      </c>
      <c r="G75" s="146" t="s">
        <v>228</v>
      </c>
      <c r="H75" s="146" t="s">
        <v>8</v>
      </c>
      <c r="I75" s="146" t="s">
        <v>17</v>
      </c>
    </row>
    <row r="76" spans="1:9">
      <c r="A76" s="145">
        <v>2002</v>
      </c>
      <c r="B76" s="146" t="s">
        <v>6</v>
      </c>
      <c r="C76" s="146" t="s">
        <v>30</v>
      </c>
      <c r="D76" s="145">
        <v>15180900</v>
      </c>
      <c r="E76" s="146" t="s">
        <v>206</v>
      </c>
      <c r="F76" s="145">
        <v>129926000</v>
      </c>
      <c r="G76" s="146" t="s">
        <v>207</v>
      </c>
      <c r="H76" s="146" t="s">
        <v>8</v>
      </c>
      <c r="I76" s="146" t="s">
        <v>17</v>
      </c>
    </row>
    <row r="77" spans="1:9">
      <c r="A77" s="145">
        <v>2002</v>
      </c>
      <c r="B77" s="146" t="s">
        <v>6</v>
      </c>
      <c r="C77" s="146" t="s">
        <v>30</v>
      </c>
      <c r="D77" s="145">
        <v>85544800</v>
      </c>
      <c r="E77" s="146" t="s">
        <v>206</v>
      </c>
      <c r="F77" s="145">
        <v>43735000</v>
      </c>
      <c r="G77" s="146" t="s">
        <v>228</v>
      </c>
      <c r="H77" s="146" t="s">
        <v>8</v>
      </c>
      <c r="I77" s="146" t="s">
        <v>17</v>
      </c>
    </row>
    <row r="78" spans="1:9">
      <c r="A78" s="145">
        <v>2002</v>
      </c>
      <c r="B78" s="146" t="s">
        <v>6</v>
      </c>
      <c r="C78" s="146" t="s">
        <v>30</v>
      </c>
      <c r="D78" s="145">
        <v>163699400</v>
      </c>
      <c r="E78" s="146" t="s">
        <v>206</v>
      </c>
      <c r="F78" s="145">
        <v>371437000</v>
      </c>
      <c r="G78" s="146" t="s">
        <v>227</v>
      </c>
      <c r="H78" s="146" t="s">
        <v>8</v>
      </c>
      <c r="I78" s="146" t="s">
        <v>17</v>
      </c>
    </row>
    <row r="79" spans="1:9">
      <c r="A79" s="145">
        <v>2002</v>
      </c>
      <c r="B79" s="146" t="s">
        <v>6</v>
      </c>
      <c r="C79" s="146" t="s">
        <v>12</v>
      </c>
      <c r="D79" s="145">
        <v>28273000</v>
      </c>
      <c r="E79" s="146" t="s">
        <v>206</v>
      </c>
      <c r="F79" s="145">
        <v>56415000</v>
      </c>
      <c r="G79" s="146" t="s">
        <v>207</v>
      </c>
      <c r="H79" s="146" t="s">
        <v>8</v>
      </c>
      <c r="I79" s="146" t="s">
        <v>17</v>
      </c>
    </row>
    <row r="80" spans="1:9">
      <c r="A80" s="145">
        <v>2002</v>
      </c>
      <c r="B80" s="146" t="s">
        <v>6</v>
      </c>
      <c r="C80" s="146" t="s">
        <v>12</v>
      </c>
      <c r="D80" s="145">
        <v>222266300</v>
      </c>
      <c r="E80" s="146" t="s">
        <v>206</v>
      </c>
      <c r="F80" s="145">
        <v>73776000</v>
      </c>
      <c r="G80" s="146" t="s">
        <v>228</v>
      </c>
      <c r="H80" s="146" t="s">
        <v>8</v>
      </c>
      <c r="I80" s="146" t="s">
        <v>17</v>
      </c>
    </row>
    <row r="81" spans="1:9">
      <c r="A81" s="145">
        <v>2002</v>
      </c>
      <c r="B81" s="146" t="s">
        <v>6</v>
      </c>
      <c r="C81" s="146" t="s">
        <v>12</v>
      </c>
      <c r="D81" s="145">
        <v>261968200</v>
      </c>
      <c r="E81" s="146" t="s">
        <v>206</v>
      </c>
      <c r="F81" s="145">
        <v>506160000</v>
      </c>
      <c r="G81" s="146" t="s">
        <v>227</v>
      </c>
      <c r="H81" s="146" t="s">
        <v>8</v>
      </c>
      <c r="I81" s="146" t="s">
        <v>17</v>
      </c>
    </row>
    <row r="82" spans="1:9">
      <c r="A82" s="145">
        <v>2002</v>
      </c>
      <c r="B82" s="146" t="s">
        <v>6</v>
      </c>
      <c r="C82" s="146" t="s">
        <v>208</v>
      </c>
      <c r="D82" s="145">
        <v>200</v>
      </c>
      <c r="E82" s="146" t="s">
        <v>206</v>
      </c>
      <c r="F82" s="145">
        <v>2000</v>
      </c>
      <c r="G82" s="146" t="s">
        <v>228</v>
      </c>
      <c r="H82" s="146" t="s">
        <v>8</v>
      </c>
      <c r="I82" s="146" t="s">
        <v>17</v>
      </c>
    </row>
    <row r="83" spans="1:9">
      <c r="A83" s="145">
        <v>2002</v>
      </c>
      <c r="B83" s="146" t="s">
        <v>6</v>
      </c>
      <c r="C83" s="146" t="s">
        <v>208</v>
      </c>
      <c r="D83" s="145">
        <v>5800</v>
      </c>
      <c r="E83" s="146" t="s">
        <v>206</v>
      </c>
      <c r="F83" s="145">
        <v>28000</v>
      </c>
      <c r="G83" s="146" t="s">
        <v>207</v>
      </c>
      <c r="H83" s="146" t="s">
        <v>8</v>
      </c>
      <c r="I83" s="146" t="s">
        <v>17</v>
      </c>
    </row>
    <row r="84" spans="1:9">
      <c r="A84" s="145">
        <v>2002</v>
      </c>
      <c r="B84" s="146" t="s">
        <v>6</v>
      </c>
      <c r="C84" s="146" t="s">
        <v>208</v>
      </c>
      <c r="D84" s="145">
        <v>491300</v>
      </c>
      <c r="E84" s="146" t="s">
        <v>206</v>
      </c>
      <c r="F84" s="145">
        <v>1937000</v>
      </c>
      <c r="G84" s="146" t="s">
        <v>227</v>
      </c>
      <c r="H84" s="146" t="s">
        <v>8</v>
      </c>
      <c r="I84" s="146" t="s">
        <v>17</v>
      </c>
    </row>
    <row r="85" spans="1:9">
      <c r="A85" s="145">
        <v>2002</v>
      </c>
      <c r="B85" s="146" t="s">
        <v>6</v>
      </c>
      <c r="C85" s="146" t="s">
        <v>92</v>
      </c>
      <c r="D85" s="145">
        <v>11400</v>
      </c>
      <c r="E85" s="146" t="s">
        <v>206</v>
      </c>
      <c r="F85" s="145">
        <v>32000</v>
      </c>
      <c r="G85" s="146" t="s">
        <v>207</v>
      </c>
      <c r="H85" s="146" t="s">
        <v>8</v>
      </c>
      <c r="I85" s="146" t="s">
        <v>17</v>
      </c>
    </row>
    <row r="86" spans="1:9">
      <c r="A86" s="145">
        <v>2002</v>
      </c>
      <c r="B86" s="146" t="s">
        <v>6</v>
      </c>
      <c r="C86" s="146" t="s">
        <v>92</v>
      </c>
      <c r="D86" s="145">
        <v>5936400</v>
      </c>
      <c r="E86" s="146" t="s">
        <v>206</v>
      </c>
      <c r="F86" s="145">
        <v>4397000</v>
      </c>
      <c r="G86" s="146" t="s">
        <v>228</v>
      </c>
      <c r="H86" s="146" t="s">
        <v>8</v>
      </c>
      <c r="I86" s="146" t="s">
        <v>17</v>
      </c>
    </row>
    <row r="87" spans="1:9">
      <c r="A87" s="145">
        <v>2002</v>
      </c>
      <c r="B87" s="146" t="s">
        <v>6</v>
      </c>
      <c r="C87" s="146" t="s">
        <v>92</v>
      </c>
      <c r="D87" s="145">
        <v>7854500</v>
      </c>
      <c r="E87" s="146" t="s">
        <v>206</v>
      </c>
      <c r="F87" s="145">
        <v>22216000</v>
      </c>
      <c r="G87" s="146" t="s">
        <v>227</v>
      </c>
      <c r="H87" s="146" t="s">
        <v>8</v>
      </c>
      <c r="I87" s="146" t="s">
        <v>17</v>
      </c>
    </row>
    <row r="88" spans="1:9">
      <c r="A88" s="145">
        <v>2002</v>
      </c>
      <c r="B88" s="146" t="s">
        <v>6</v>
      </c>
      <c r="C88" s="146" t="s">
        <v>13</v>
      </c>
      <c r="D88" s="145">
        <v>82200</v>
      </c>
      <c r="E88" s="146" t="s">
        <v>206</v>
      </c>
      <c r="F88" s="145">
        <v>236000</v>
      </c>
      <c r="G88" s="146" t="s">
        <v>207</v>
      </c>
      <c r="H88" s="146" t="s">
        <v>8</v>
      </c>
      <c r="I88" s="146" t="s">
        <v>17</v>
      </c>
    </row>
    <row r="89" spans="1:9">
      <c r="A89" s="145">
        <v>2002</v>
      </c>
      <c r="B89" s="146" t="s">
        <v>6</v>
      </c>
      <c r="C89" s="146" t="s">
        <v>13</v>
      </c>
      <c r="D89" s="145">
        <v>5494500</v>
      </c>
      <c r="E89" s="146" t="s">
        <v>206</v>
      </c>
      <c r="F89" s="145">
        <v>3601000</v>
      </c>
      <c r="G89" s="146" t="s">
        <v>228</v>
      </c>
      <c r="H89" s="146" t="s">
        <v>8</v>
      </c>
      <c r="I89" s="146" t="s">
        <v>17</v>
      </c>
    </row>
    <row r="90" spans="1:9">
      <c r="A90" s="145">
        <v>2002</v>
      </c>
      <c r="B90" s="146" t="s">
        <v>6</v>
      </c>
      <c r="C90" s="146" t="s">
        <v>13</v>
      </c>
      <c r="D90" s="145">
        <v>9228400</v>
      </c>
      <c r="E90" s="146" t="s">
        <v>206</v>
      </c>
      <c r="F90" s="145">
        <v>26121000</v>
      </c>
      <c r="G90" s="146" t="s">
        <v>227</v>
      </c>
      <c r="H90" s="146" t="s">
        <v>8</v>
      </c>
      <c r="I90" s="146" t="s">
        <v>17</v>
      </c>
    </row>
    <row r="91" spans="1:9">
      <c r="A91" s="145">
        <v>2002</v>
      </c>
      <c r="B91" s="146" t="s">
        <v>6</v>
      </c>
      <c r="C91" s="146" t="s">
        <v>14</v>
      </c>
      <c r="D91" s="145">
        <v>39163900</v>
      </c>
      <c r="E91" s="146" t="s">
        <v>206</v>
      </c>
      <c r="F91" s="145">
        <v>103174000</v>
      </c>
      <c r="G91" s="146" t="s">
        <v>207</v>
      </c>
      <c r="H91" s="146" t="s">
        <v>8</v>
      </c>
      <c r="I91" s="146" t="s">
        <v>17</v>
      </c>
    </row>
    <row r="92" spans="1:9">
      <c r="A92" s="145">
        <v>2002</v>
      </c>
      <c r="B92" s="146" t="s">
        <v>6</v>
      </c>
      <c r="C92" s="146" t="s">
        <v>14</v>
      </c>
      <c r="D92" s="145">
        <v>46128600</v>
      </c>
      <c r="E92" s="146" t="s">
        <v>206</v>
      </c>
      <c r="F92" s="145">
        <v>17949000</v>
      </c>
      <c r="G92" s="146" t="s">
        <v>228</v>
      </c>
      <c r="H92" s="146" t="s">
        <v>8</v>
      </c>
      <c r="I92" s="146" t="s">
        <v>17</v>
      </c>
    </row>
    <row r="93" spans="1:9">
      <c r="A93" s="145">
        <v>2002</v>
      </c>
      <c r="B93" s="146" t="s">
        <v>6</v>
      </c>
      <c r="C93" s="146" t="s">
        <v>14</v>
      </c>
      <c r="D93" s="145">
        <v>61849600</v>
      </c>
      <c r="E93" s="146" t="s">
        <v>206</v>
      </c>
      <c r="F93" s="145">
        <v>130192000</v>
      </c>
      <c r="G93" s="146" t="s">
        <v>227</v>
      </c>
      <c r="H93" s="146" t="s">
        <v>8</v>
      </c>
      <c r="I93" s="146" t="s">
        <v>17</v>
      </c>
    </row>
    <row r="94" spans="1:9">
      <c r="A94" s="145">
        <v>2002</v>
      </c>
      <c r="B94" s="146" t="s">
        <v>6</v>
      </c>
      <c r="C94" s="146" t="s">
        <v>28</v>
      </c>
      <c r="D94" s="145">
        <v>5000</v>
      </c>
      <c r="E94" s="146" t="s">
        <v>206</v>
      </c>
      <c r="F94" s="145">
        <v>64000</v>
      </c>
      <c r="G94" s="146" t="s">
        <v>207</v>
      </c>
      <c r="H94" s="146" t="s">
        <v>8</v>
      </c>
      <c r="I94" s="146" t="s">
        <v>17</v>
      </c>
    </row>
    <row r="95" spans="1:9">
      <c r="A95" s="145">
        <v>2002</v>
      </c>
      <c r="B95" s="146" t="s">
        <v>6</v>
      </c>
      <c r="C95" s="146" t="s">
        <v>28</v>
      </c>
      <c r="D95" s="145">
        <v>7517400</v>
      </c>
      <c r="E95" s="146" t="s">
        <v>206</v>
      </c>
      <c r="F95" s="145">
        <v>6203000</v>
      </c>
      <c r="G95" s="146" t="s">
        <v>228</v>
      </c>
      <c r="H95" s="146" t="s">
        <v>8</v>
      </c>
      <c r="I95" s="146" t="s">
        <v>17</v>
      </c>
    </row>
    <row r="96" spans="1:9">
      <c r="A96" s="145">
        <v>2002</v>
      </c>
      <c r="B96" s="146" t="s">
        <v>6</v>
      </c>
      <c r="C96" s="146" t="s">
        <v>28</v>
      </c>
      <c r="D96" s="145">
        <v>22822200</v>
      </c>
      <c r="E96" s="146" t="s">
        <v>206</v>
      </c>
      <c r="F96" s="145">
        <v>55520000</v>
      </c>
      <c r="G96" s="146" t="s">
        <v>227</v>
      </c>
      <c r="H96" s="146" t="s">
        <v>8</v>
      </c>
      <c r="I96" s="146" t="s">
        <v>17</v>
      </c>
    </row>
    <row r="97" spans="1:9">
      <c r="A97" s="145">
        <v>2002</v>
      </c>
      <c r="B97" s="146" t="s">
        <v>6</v>
      </c>
      <c r="C97" s="146" t="s">
        <v>16</v>
      </c>
      <c r="D97" s="145">
        <v>84916200</v>
      </c>
      <c r="E97" s="146" t="s">
        <v>206</v>
      </c>
      <c r="F97" s="145">
        <v>296025000</v>
      </c>
      <c r="G97" s="146" t="s">
        <v>207</v>
      </c>
      <c r="H97" s="146" t="s">
        <v>8</v>
      </c>
      <c r="I97" s="146" t="s">
        <v>17</v>
      </c>
    </row>
    <row r="98" spans="1:9">
      <c r="A98" s="145">
        <v>2002</v>
      </c>
      <c r="B98" s="146" t="s">
        <v>6</v>
      </c>
      <c r="C98" s="146" t="s">
        <v>16</v>
      </c>
      <c r="D98" s="145">
        <v>518908700</v>
      </c>
      <c r="E98" s="146" t="s">
        <v>206</v>
      </c>
      <c r="F98" s="145">
        <v>213644000</v>
      </c>
      <c r="G98" s="146" t="s">
        <v>228</v>
      </c>
      <c r="H98" s="146" t="s">
        <v>8</v>
      </c>
      <c r="I98" s="146" t="s">
        <v>17</v>
      </c>
    </row>
    <row r="99" spans="1:9">
      <c r="A99" s="145">
        <v>2002</v>
      </c>
      <c r="B99" s="146" t="s">
        <v>6</v>
      </c>
      <c r="C99" s="146" t="s">
        <v>16</v>
      </c>
      <c r="D99" s="145">
        <v>619616100</v>
      </c>
      <c r="E99" s="146" t="s">
        <v>206</v>
      </c>
      <c r="F99" s="145">
        <v>1282682000</v>
      </c>
      <c r="G99" s="146" t="s">
        <v>227</v>
      </c>
      <c r="H99" s="146" t="s">
        <v>8</v>
      </c>
      <c r="I99" s="146" t="s">
        <v>17</v>
      </c>
    </row>
    <row r="100" spans="1:9">
      <c r="A100" s="145">
        <v>2003</v>
      </c>
      <c r="B100" s="146" t="s">
        <v>6</v>
      </c>
      <c r="C100" s="146" t="s">
        <v>7</v>
      </c>
      <c r="D100" s="145">
        <v>600</v>
      </c>
      <c r="E100" s="146" t="s">
        <v>206</v>
      </c>
      <c r="F100" s="145">
        <v>3000</v>
      </c>
      <c r="G100" s="146" t="s">
        <v>207</v>
      </c>
      <c r="H100" s="146" t="s">
        <v>8</v>
      </c>
      <c r="I100" s="146" t="s">
        <v>17</v>
      </c>
    </row>
    <row r="101" spans="1:9">
      <c r="A101" s="145">
        <v>2003</v>
      </c>
      <c r="B101" s="146" t="s">
        <v>6</v>
      </c>
      <c r="C101" s="146" t="s">
        <v>7</v>
      </c>
      <c r="D101" s="145">
        <v>1334400</v>
      </c>
      <c r="E101" s="146" t="s">
        <v>206</v>
      </c>
      <c r="F101" s="145">
        <v>3737000</v>
      </c>
      <c r="G101" s="146" t="s">
        <v>227</v>
      </c>
      <c r="H101" s="146" t="s">
        <v>8</v>
      </c>
      <c r="I101" s="146" t="s">
        <v>17</v>
      </c>
    </row>
    <row r="102" spans="1:9">
      <c r="A102" s="145">
        <v>2003</v>
      </c>
      <c r="B102" s="146" t="s">
        <v>6</v>
      </c>
      <c r="C102" s="146" t="s">
        <v>7</v>
      </c>
      <c r="D102" s="145">
        <v>2174200</v>
      </c>
      <c r="E102" s="146" t="s">
        <v>206</v>
      </c>
      <c r="F102" s="145">
        <v>1650000</v>
      </c>
      <c r="G102" s="146" t="s">
        <v>228</v>
      </c>
      <c r="H102" s="146" t="s">
        <v>8</v>
      </c>
      <c r="I102" s="146" t="s">
        <v>17</v>
      </c>
    </row>
    <row r="103" spans="1:9">
      <c r="A103" s="145">
        <v>2003</v>
      </c>
      <c r="B103" s="146" t="s">
        <v>6</v>
      </c>
      <c r="C103" s="146" t="s">
        <v>98</v>
      </c>
      <c r="D103" s="145">
        <v>19800</v>
      </c>
      <c r="E103" s="146" t="s">
        <v>206</v>
      </c>
      <c r="F103" s="145">
        <v>119000</v>
      </c>
      <c r="G103" s="146" t="s">
        <v>207</v>
      </c>
      <c r="H103" s="146" t="s">
        <v>8</v>
      </c>
      <c r="I103" s="146" t="s">
        <v>17</v>
      </c>
    </row>
    <row r="104" spans="1:9">
      <c r="A104" s="145">
        <v>2003</v>
      </c>
      <c r="B104" s="146" t="s">
        <v>6</v>
      </c>
      <c r="C104" s="146" t="s">
        <v>98</v>
      </c>
      <c r="D104" s="145">
        <v>8709100</v>
      </c>
      <c r="E104" s="146" t="s">
        <v>206</v>
      </c>
      <c r="F104" s="145">
        <v>7383000</v>
      </c>
      <c r="G104" s="146" t="s">
        <v>228</v>
      </c>
      <c r="H104" s="146" t="s">
        <v>8</v>
      </c>
      <c r="I104" s="146" t="s">
        <v>17</v>
      </c>
    </row>
    <row r="105" spans="1:9">
      <c r="A105" s="145">
        <v>2003</v>
      </c>
      <c r="B105" s="146" t="s">
        <v>6</v>
      </c>
      <c r="C105" s="146" t="s">
        <v>98</v>
      </c>
      <c r="D105" s="145">
        <v>14475300</v>
      </c>
      <c r="E105" s="146" t="s">
        <v>206</v>
      </c>
      <c r="F105" s="145">
        <v>44882000</v>
      </c>
      <c r="G105" s="146" t="s">
        <v>227</v>
      </c>
      <c r="H105" s="146" t="s">
        <v>8</v>
      </c>
      <c r="I105" s="146" t="s">
        <v>17</v>
      </c>
    </row>
    <row r="106" spans="1:9">
      <c r="A106" s="145">
        <v>2003</v>
      </c>
      <c r="B106" s="146" t="s">
        <v>6</v>
      </c>
      <c r="C106" s="146" t="s">
        <v>10</v>
      </c>
      <c r="D106" s="145">
        <v>2000</v>
      </c>
      <c r="E106" s="146" t="s">
        <v>206</v>
      </c>
      <c r="F106" s="145">
        <v>9000</v>
      </c>
      <c r="G106" s="146" t="s">
        <v>207</v>
      </c>
      <c r="H106" s="146" t="s">
        <v>8</v>
      </c>
      <c r="I106" s="146" t="s">
        <v>17</v>
      </c>
    </row>
    <row r="107" spans="1:9">
      <c r="A107" s="145">
        <v>2003</v>
      </c>
      <c r="B107" s="146" t="s">
        <v>6</v>
      </c>
      <c r="C107" s="146" t="s">
        <v>10</v>
      </c>
      <c r="D107" s="145">
        <v>14124800</v>
      </c>
      <c r="E107" s="146" t="s">
        <v>206</v>
      </c>
      <c r="F107" s="145">
        <v>37844000</v>
      </c>
      <c r="G107" s="146" t="s">
        <v>227</v>
      </c>
      <c r="H107" s="146" t="s">
        <v>8</v>
      </c>
      <c r="I107" s="146" t="s">
        <v>17</v>
      </c>
    </row>
    <row r="108" spans="1:9">
      <c r="A108" s="145">
        <v>2003</v>
      </c>
      <c r="B108" s="146" t="s">
        <v>6</v>
      </c>
      <c r="C108" s="146" t="s">
        <v>10</v>
      </c>
      <c r="D108" s="145">
        <v>31665800</v>
      </c>
      <c r="E108" s="146" t="s">
        <v>206</v>
      </c>
      <c r="F108" s="145">
        <v>16225000</v>
      </c>
      <c r="G108" s="146" t="s">
        <v>228</v>
      </c>
      <c r="H108" s="146" t="s">
        <v>8</v>
      </c>
      <c r="I108" s="146" t="s">
        <v>17</v>
      </c>
    </row>
    <row r="109" spans="1:9">
      <c r="A109" s="145">
        <v>2003</v>
      </c>
      <c r="B109" s="146" t="s">
        <v>6</v>
      </c>
      <c r="C109" s="146" t="s">
        <v>30</v>
      </c>
      <c r="D109" s="145">
        <v>13568300</v>
      </c>
      <c r="E109" s="146" t="s">
        <v>206</v>
      </c>
      <c r="F109" s="145">
        <v>147865000</v>
      </c>
      <c r="G109" s="146" t="s">
        <v>207</v>
      </c>
      <c r="H109" s="146" t="s">
        <v>8</v>
      </c>
      <c r="I109" s="146" t="s">
        <v>17</v>
      </c>
    </row>
    <row r="110" spans="1:9">
      <c r="A110" s="145">
        <v>2003</v>
      </c>
      <c r="B110" s="146" t="s">
        <v>6</v>
      </c>
      <c r="C110" s="146" t="s">
        <v>30</v>
      </c>
      <c r="D110" s="145">
        <v>82184300</v>
      </c>
      <c r="E110" s="146" t="s">
        <v>206</v>
      </c>
      <c r="F110" s="145">
        <v>60263000</v>
      </c>
      <c r="G110" s="146" t="s">
        <v>228</v>
      </c>
      <c r="H110" s="146" t="s">
        <v>8</v>
      </c>
      <c r="I110" s="146" t="s">
        <v>17</v>
      </c>
    </row>
    <row r="111" spans="1:9">
      <c r="A111" s="145">
        <v>2003</v>
      </c>
      <c r="B111" s="146" t="s">
        <v>6</v>
      </c>
      <c r="C111" s="146" t="s">
        <v>30</v>
      </c>
      <c r="D111" s="145">
        <v>164514700</v>
      </c>
      <c r="E111" s="146" t="s">
        <v>206</v>
      </c>
      <c r="F111" s="145">
        <v>426380000</v>
      </c>
      <c r="G111" s="146" t="s">
        <v>227</v>
      </c>
      <c r="H111" s="146" t="s">
        <v>8</v>
      </c>
      <c r="I111" s="146" t="s">
        <v>17</v>
      </c>
    </row>
    <row r="112" spans="1:9">
      <c r="A112" s="145">
        <v>2003</v>
      </c>
      <c r="B112" s="146" t="s">
        <v>6</v>
      </c>
      <c r="C112" s="146" t="s">
        <v>12</v>
      </c>
      <c r="D112" s="145">
        <v>25662600</v>
      </c>
      <c r="E112" s="146" t="s">
        <v>206</v>
      </c>
      <c r="F112" s="145">
        <v>63192000</v>
      </c>
      <c r="G112" s="146" t="s">
        <v>207</v>
      </c>
      <c r="H112" s="146" t="s">
        <v>8</v>
      </c>
      <c r="I112" s="146" t="s">
        <v>17</v>
      </c>
    </row>
    <row r="113" spans="1:9">
      <c r="A113" s="145">
        <v>2003</v>
      </c>
      <c r="B113" s="146" t="s">
        <v>6</v>
      </c>
      <c r="C113" s="146" t="s">
        <v>12</v>
      </c>
      <c r="D113" s="145">
        <v>165239100</v>
      </c>
      <c r="E113" s="146" t="s">
        <v>206</v>
      </c>
      <c r="F113" s="145">
        <v>81044000</v>
      </c>
      <c r="G113" s="146" t="s">
        <v>228</v>
      </c>
      <c r="H113" s="146" t="s">
        <v>8</v>
      </c>
      <c r="I113" s="146" t="s">
        <v>17</v>
      </c>
    </row>
    <row r="114" spans="1:9">
      <c r="A114" s="145">
        <v>2003</v>
      </c>
      <c r="B114" s="146" t="s">
        <v>6</v>
      </c>
      <c r="C114" s="146" t="s">
        <v>12</v>
      </c>
      <c r="D114" s="145">
        <v>233420800</v>
      </c>
      <c r="E114" s="146" t="s">
        <v>206</v>
      </c>
      <c r="F114" s="145">
        <v>535238000</v>
      </c>
      <c r="G114" s="146" t="s">
        <v>227</v>
      </c>
      <c r="H114" s="146" t="s">
        <v>8</v>
      </c>
      <c r="I114" s="146" t="s">
        <v>17</v>
      </c>
    </row>
    <row r="115" spans="1:9">
      <c r="A115" s="145">
        <v>2003</v>
      </c>
      <c r="B115" s="146" t="s">
        <v>6</v>
      </c>
      <c r="C115" s="146" t="s">
        <v>208</v>
      </c>
      <c r="D115" s="145">
        <v>700</v>
      </c>
      <c r="E115" s="146" t="s">
        <v>206</v>
      </c>
      <c r="F115" s="145">
        <v>14000</v>
      </c>
      <c r="G115" s="146" t="s">
        <v>228</v>
      </c>
      <c r="H115" s="146" t="s">
        <v>8</v>
      </c>
      <c r="I115" s="146" t="s">
        <v>17</v>
      </c>
    </row>
    <row r="116" spans="1:9">
      <c r="A116" s="145">
        <v>2003</v>
      </c>
      <c r="B116" s="146" t="s">
        <v>6</v>
      </c>
      <c r="C116" s="146" t="s">
        <v>208</v>
      </c>
      <c r="D116" s="145">
        <v>3000</v>
      </c>
      <c r="E116" s="146" t="s">
        <v>206</v>
      </c>
      <c r="F116" s="145">
        <v>11000</v>
      </c>
      <c r="G116" s="146" t="s">
        <v>207</v>
      </c>
      <c r="H116" s="146" t="s">
        <v>8</v>
      </c>
      <c r="I116" s="146" t="s">
        <v>17</v>
      </c>
    </row>
    <row r="117" spans="1:9">
      <c r="A117" s="145">
        <v>2003</v>
      </c>
      <c r="B117" s="146" t="s">
        <v>6</v>
      </c>
      <c r="C117" s="146" t="s">
        <v>208</v>
      </c>
      <c r="D117" s="145">
        <v>215100</v>
      </c>
      <c r="E117" s="146" t="s">
        <v>206</v>
      </c>
      <c r="F117" s="145">
        <v>1562000</v>
      </c>
      <c r="G117" s="146" t="s">
        <v>227</v>
      </c>
      <c r="H117" s="146" t="s">
        <v>8</v>
      </c>
      <c r="I117" s="146" t="s">
        <v>17</v>
      </c>
    </row>
    <row r="118" spans="1:9">
      <c r="A118" s="145">
        <v>2003</v>
      </c>
      <c r="B118" s="146" t="s">
        <v>6</v>
      </c>
      <c r="C118" s="146" t="s">
        <v>92</v>
      </c>
      <c r="D118" s="145">
        <v>8000</v>
      </c>
      <c r="E118" s="146" t="s">
        <v>206</v>
      </c>
      <c r="F118" s="145">
        <v>17000</v>
      </c>
      <c r="G118" s="146" t="s">
        <v>207</v>
      </c>
      <c r="H118" s="146" t="s">
        <v>8</v>
      </c>
      <c r="I118" s="146" t="s">
        <v>17</v>
      </c>
    </row>
    <row r="119" spans="1:9">
      <c r="A119" s="145">
        <v>2003</v>
      </c>
      <c r="B119" s="146" t="s">
        <v>6</v>
      </c>
      <c r="C119" s="146" t="s">
        <v>92</v>
      </c>
      <c r="D119" s="145">
        <v>5858800</v>
      </c>
      <c r="E119" s="146" t="s">
        <v>206</v>
      </c>
      <c r="F119" s="145">
        <v>5463000</v>
      </c>
      <c r="G119" s="146" t="s">
        <v>228</v>
      </c>
      <c r="H119" s="146" t="s">
        <v>8</v>
      </c>
      <c r="I119" s="146" t="s">
        <v>17</v>
      </c>
    </row>
    <row r="120" spans="1:9">
      <c r="A120" s="145">
        <v>2003</v>
      </c>
      <c r="B120" s="146" t="s">
        <v>6</v>
      </c>
      <c r="C120" s="146" t="s">
        <v>92</v>
      </c>
      <c r="D120" s="145">
        <v>8587700</v>
      </c>
      <c r="E120" s="146" t="s">
        <v>206</v>
      </c>
      <c r="F120" s="145">
        <v>29376000</v>
      </c>
      <c r="G120" s="146" t="s">
        <v>227</v>
      </c>
      <c r="H120" s="146" t="s">
        <v>8</v>
      </c>
      <c r="I120" s="146" t="s">
        <v>17</v>
      </c>
    </row>
    <row r="121" spans="1:9">
      <c r="A121" s="145">
        <v>2003</v>
      </c>
      <c r="B121" s="146" t="s">
        <v>6</v>
      </c>
      <c r="C121" s="146" t="s">
        <v>13</v>
      </c>
      <c r="D121" s="145">
        <v>77500</v>
      </c>
      <c r="E121" s="146" t="s">
        <v>206</v>
      </c>
      <c r="F121" s="145">
        <v>291000</v>
      </c>
      <c r="G121" s="146" t="s">
        <v>207</v>
      </c>
      <c r="H121" s="146" t="s">
        <v>8</v>
      </c>
      <c r="I121" s="146" t="s">
        <v>17</v>
      </c>
    </row>
    <row r="122" spans="1:9">
      <c r="A122" s="145">
        <v>2003</v>
      </c>
      <c r="B122" s="146" t="s">
        <v>6</v>
      </c>
      <c r="C122" s="146" t="s">
        <v>13</v>
      </c>
      <c r="D122" s="145">
        <v>7502800</v>
      </c>
      <c r="E122" s="146" t="s">
        <v>206</v>
      </c>
      <c r="F122" s="145">
        <v>5730000</v>
      </c>
      <c r="G122" s="146" t="s">
        <v>228</v>
      </c>
      <c r="H122" s="146" t="s">
        <v>8</v>
      </c>
      <c r="I122" s="146" t="s">
        <v>17</v>
      </c>
    </row>
    <row r="123" spans="1:9">
      <c r="A123" s="145">
        <v>2003</v>
      </c>
      <c r="B123" s="146" t="s">
        <v>6</v>
      </c>
      <c r="C123" s="146" t="s">
        <v>13</v>
      </c>
      <c r="D123" s="145">
        <v>11062400</v>
      </c>
      <c r="E123" s="146" t="s">
        <v>206</v>
      </c>
      <c r="F123" s="145">
        <v>34679000</v>
      </c>
      <c r="G123" s="146" t="s">
        <v>227</v>
      </c>
      <c r="H123" s="146" t="s">
        <v>8</v>
      </c>
      <c r="I123" s="146" t="s">
        <v>17</v>
      </c>
    </row>
    <row r="124" spans="1:9">
      <c r="A124" s="145">
        <v>2003</v>
      </c>
      <c r="B124" s="146" t="s">
        <v>6</v>
      </c>
      <c r="C124" s="146" t="s">
        <v>14</v>
      </c>
      <c r="D124" s="145">
        <v>38887600</v>
      </c>
      <c r="E124" s="146" t="s">
        <v>206</v>
      </c>
      <c r="F124" s="145">
        <v>120447000</v>
      </c>
      <c r="G124" s="146" t="s">
        <v>207</v>
      </c>
      <c r="H124" s="146" t="s">
        <v>8</v>
      </c>
      <c r="I124" s="146" t="s">
        <v>17</v>
      </c>
    </row>
    <row r="125" spans="1:9">
      <c r="A125" s="145">
        <v>2003</v>
      </c>
      <c r="B125" s="146" t="s">
        <v>6</v>
      </c>
      <c r="C125" s="146" t="s">
        <v>14</v>
      </c>
      <c r="D125" s="145">
        <v>60944800</v>
      </c>
      <c r="E125" s="146" t="s">
        <v>206</v>
      </c>
      <c r="F125" s="145">
        <v>145592000</v>
      </c>
      <c r="G125" s="146" t="s">
        <v>227</v>
      </c>
      <c r="H125" s="146" t="s">
        <v>8</v>
      </c>
      <c r="I125" s="146" t="s">
        <v>17</v>
      </c>
    </row>
    <row r="126" spans="1:9">
      <c r="A126" s="145">
        <v>2003</v>
      </c>
      <c r="B126" s="146" t="s">
        <v>6</v>
      </c>
      <c r="C126" s="146" t="s">
        <v>14</v>
      </c>
      <c r="D126" s="145">
        <v>97015800</v>
      </c>
      <c r="E126" s="146" t="s">
        <v>206</v>
      </c>
      <c r="F126" s="145">
        <v>39536000</v>
      </c>
      <c r="G126" s="146" t="s">
        <v>228</v>
      </c>
      <c r="H126" s="146" t="s">
        <v>8</v>
      </c>
      <c r="I126" s="146" t="s">
        <v>17</v>
      </c>
    </row>
    <row r="127" spans="1:9">
      <c r="A127" s="145">
        <v>2003</v>
      </c>
      <c r="B127" s="146" t="s">
        <v>6</v>
      </c>
      <c r="C127" s="146" t="s">
        <v>28</v>
      </c>
      <c r="D127" s="145">
        <v>200</v>
      </c>
      <c r="E127" s="146" t="s">
        <v>206</v>
      </c>
      <c r="F127" s="145">
        <v>2000</v>
      </c>
      <c r="G127" s="146" t="s">
        <v>207</v>
      </c>
      <c r="H127" s="146" t="s">
        <v>8</v>
      </c>
      <c r="I127" s="146" t="s">
        <v>17</v>
      </c>
    </row>
    <row r="128" spans="1:9">
      <c r="A128" s="145">
        <v>2003</v>
      </c>
      <c r="B128" s="146" t="s">
        <v>6</v>
      </c>
      <c r="C128" s="146" t="s">
        <v>28</v>
      </c>
      <c r="D128" s="145">
        <v>18631000</v>
      </c>
      <c r="E128" s="146" t="s">
        <v>206</v>
      </c>
      <c r="F128" s="145">
        <v>12607000</v>
      </c>
      <c r="G128" s="146" t="s">
        <v>228</v>
      </c>
      <c r="H128" s="146" t="s">
        <v>8</v>
      </c>
      <c r="I128" s="146" t="s">
        <v>17</v>
      </c>
    </row>
    <row r="129" spans="1:9">
      <c r="A129" s="145">
        <v>2003</v>
      </c>
      <c r="B129" s="146" t="s">
        <v>6</v>
      </c>
      <c r="C129" s="146" t="s">
        <v>28</v>
      </c>
      <c r="D129" s="145">
        <v>26426800</v>
      </c>
      <c r="E129" s="146" t="s">
        <v>206</v>
      </c>
      <c r="F129" s="145">
        <v>71560000</v>
      </c>
      <c r="G129" s="146" t="s">
        <v>227</v>
      </c>
      <c r="H129" s="146" t="s">
        <v>8</v>
      </c>
      <c r="I129" s="146" t="s">
        <v>17</v>
      </c>
    </row>
    <row r="130" spans="1:9">
      <c r="A130" s="145">
        <v>2003</v>
      </c>
      <c r="B130" s="146" t="s">
        <v>6</v>
      </c>
      <c r="C130" s="146" t="s">
        <v>16</v>
      </c>
      <c r="D130" s="145">
        <v>80032300</v>
      </c>
      <c r="E130" s="146" t="s">
        <v>206</v>
      </c>
      <c r="F130" s="145">
        <v>337867000</v>
      </c>
      <c r="G130" s="146" t="s">
        <v>207</v>
      </c>
      <c r="H130" s="146" t="s">
        <v>8</v>
      </c>
      <c r="I130" s="146" t="s">
        <v>17</v>
      </c>
    </row>
    <row r="131" spans="1:9">
      <c r="A131" s="145">
        <v>2003</v>
      </c>
      <c r="B131" s="146" t="s">
        <v>6</v>
      </c>
      <c r="C131" s="146" t="s">
        <v>16</v>
      </c>
      <c r="D131" s="145">
        <v>525245700</v>
      </c>
      <c r="E131" s="146" t="s">
        <v>206</v>
      </c>
      <c r="F131" s="145">
        <v>289124000</v>
      </c>
      <c r="G131" s="146" t="s">
        <v>228</v>
      </c>
      <c r="H131" s="146" t="s">
        <v>8</v>
      </c>
      <c r="I131" s="146" t="s">
        <v>17</v>
      </c>
    </row>
    <row r="132" spans="1:9">
      <c r="A132" s="145">
        <v>2003</v>
      </c>
      <c r="B132" s="146" t="s">
        <v>6</v>
      </c>
      <c r="C132" s="146" t="s">
        <v>16</v>
      </c>
      <c r="D132" s="145">
        <v>585296000</v>
      </c>
      <c r="E132" s="146" t="s">
        <v>206</v>
      </c>
      <c r="F132" s="145">
        <v>1418204000</v>
      </c>
      <c r="G132" s="146" t="s">
        <v>227</v>
      </c>
      <c r="H132" s="146" t="s">
        <v>8</v>
      </c>
      <c r="I132" s="146" t="s">
        <v>17</v>
      </c>
    </row>
    <row r="133" spans="1:9">
      <c r="A133" s="145">
        <v>2004</v>
      </c>
      <c r="B133" s="146" t="s">
        <v>6</v>
      </c>
      <c r="C133" s="146" t="s">
        <v>7</v>
      </c>
      <c r="D133" s="145">
        <v>1700</v>
      </c>
      <c r="E133" s="146" t="s">
        <v>206</v>
      </c>
      <c r="F133" s="145">
        <v>8000</v>
      </c>
      <c r="G133" s="146" t="s">
        <v>207</v>
      </c>
      <c r="H133" s="146" t="s">
        <v>8</v>
      </c>
      <c r="I133" s="146" t="s">
        <v>17</v>
      </c>
    </row>
    <row r="134" spans="1:9">
      <c r="A134" s="145">
        <v>2004</v>
      </c>
      <c r="B134" s="146" t="s">
        <v>6</v>
      </c>
      <c r="C134" s="146" t="s">
        <v>7</v>
      </c>
      <c r="D134" s="145">
        <v>1957500</v>
      </c>
      <c r="E134" s="146" t="s">
        <v>206</v>
      </c>
      <c r="F134" s="145">
        <v>5359000</v>
      </c>
      <c r="G134" s="146" t="s">
        <v>227</v>
      </c>
      <c r="H134" s="146" t="s">
        <v>8</v>
      </c>
      <c r="I134" s="146" t="s">
        <v>17</v>
      </c>
    </row>
    <row r="135" spans="1:9">
      <c r="A135" s="145">
        <v>2004</v>
      </c>
      <c r="B135" s="146" t="s">
        <v>6</v>
      </c>
      <c r="C135" s="146" t="s">
        <v>7</v>
      </c>
      <c r="D135" s="145">
        <v>3183100</v>
      </c>
      <c r="E135" s="146" t="s">
        <v>206</v>
      </c>
      <c r="F135" s="145">
        <v>2748000</v>
      </c>
      <c r="G135" s="146" t="s">
        <v>228</v>
      </c>
      <c r="H135" s="146" t="s">
        <v>8</v>
      </c>
      <c r="I135" s="146" t="s">
        <v>17</v>
      </c>
    </row>
    <row r="136" spans="1:9">
      <c r="A136" s="145">
        <v>2004</v>
      </c>
      <c r="B136" s="146" t="s">
        <v>6</v>
      </c>
      <c r="C136" s="146" t="s">
        <v>98</v>
      </c>
      <c r="D136" s="145">
        <v>12800</v>
      </c>
      <c r="E136" s="146" t="s">
        <v>206</v>
      </c>
      <c r="F136" s="145">
        <v>92000</v>
      </c>
      <c r="G136" s="146" t="s">
        <v>207</v>
      </c>
      <c r="H136" s="146" t="s">
        <v>8</v>
      </c>
      <c r="I136" s="146" t="s">
        <v>17</v>
      </c>
    </row>
    <row r="137" spans="1:9">
      <c r="A137" s="145">
        <v>2004</v>
      </c>
      <c r="B137" s="146" t="s">
        <v>6</v>
      </c>
      <c r="C137" s="146" t="s">
        <v>98</v>
      </c>
      <c r="D137" s="145">
        <v>14777900</v>
      </c>
      <c r="E137" s="146" t="s">
        <v>206</v>
      </c>
      <c r="F137" s="145">
        <v>13849000</v>
      </c>
      <c r="G137" s="146" t="s">
        <v>228</v>
      </c>
      <c r="H137" s="146" t="s">
        <v>8</v>
      </c>
      <c r="I137" s="146" t="s">
        <v>17</v>
      </c>
    </row>
    <row r="138" spans="1:9">
      <c r="A138" s="145">
        <v>2004</v>
      </c>
      <c r="B138" s="146" t="s">
        <v>6</v>
      </c>
      <c r="C138" s="146" t="s">
        <v>98</v>
      </c>
      <c r="D138" s="145">
        <v>17191800</v>
      </c>
      <c r="E138" s="146" t="s">
        <v>206</v>
      </c>
      <c r="F138" s="145">
        <v>56853000</v>
      </c>
      <c r="G138" s="146" t="s">
        <v>227</v>
      </c>
      <c r="H138" s="146" t="s">
        <v>8</v>
      </c>
      <c r="I138" s="146" t="s">
        <v>17</v>
      </c>
    </row>
    <row r="139" spans="1:9">
      <c r="A139" s="145">
        <v>2004</v>
      </c>
      <c r="B139" s="146" t="s">
        <v>6</v>
      </c>
      <c r="C139" s="146" t="s">
        <v>10</v>
      </c>
      <c r="D139" s="145">
        <v>2200</v>
      </c>
      <c r="E139" s="146" t="s">
        <v>206</v>
      </c>
      <c r="F139" s="145">
        <v>10000</v>
      </c>
      <c r="G139" s="146" t="s">
        <v>207</v>
      </c>
      <c r="H139" s="146" t="s">
        <v>8</v>
      </c>
      <c r="I139" s="146" t="s">
        <v>17</v>
      </c>
    </row>
    <row r="140" spans="1:9">
      <c r="A140" s="145">
        <v>2004</v>
      </c>
      <c r="B140" s="146" t="s">
        <v>6</v>
      </c>
      <c r="C140" s="146" t="s">
        <v>10</v>
      </c>
      <c r="D140" s="145">
        <v>19617300</v>
      </c>
      <c r="E140" s="146" t="s">
        <v>206</v>
      </c>
      <c r="F140" s="145">
        <v>54357000</v>
      </c>
      <c r="G140" s="146" t="s">
        <v>227</v>
      </c>
      <c r="H140" s="146" t="s">
        <v>8</v>
      </c>
      <c r="I140" s="146" t="s">
        <v>17</v>
      </c>
    </row>
    <row r="141" spans="1:9">
      <c r="A141" s="145">
        <v>2004</v>
      </c>
      <c r="B141" s="146" t="s">
        <v>6</v>
      </c>
      <c r="C141" s="146" t="s">
        <v>10</v>
      </c>
      <c r="D141" s="145">
        <v>43184700</v>
      </c>
      <c r="E141" s="146" t="s">
        <v>206</v>
      </c>
      <c r="F141" s="145">
        <v>27369000</v>
      </c>
      <c r="G141" s="146" t="s">
        <v>228</v>
      </c>
      <c r="H141" s="146" t="s">
        <v>8</v>
      </c>
      <c r="I141" s="146" t="s">
        <v>17</v>
      </c>
    </row>
    <row r="142" spans="1:9">
      <c r="A142" s="145">
        <v>2004</v>
      </c>
      <c r="B142" s="146" t="s">
        <v>6</v>
      </c>
      <c r="C142" s="146" t="s">
        <v>30</v>
      </c>
      <c r="D142" s="145">
        <v>14531600</v>
      </c>
      <c r="E142" s="146" t="s">
        <v>206</v>
      </c>
      <c r="F142" s="145">
        <v>157853000</v>
      </c>
      <c r="G142" s="146" t="s">
        <v>207</v>
      </c>
      <c r="H142" s="146" t="s">
        <v>8</v>
      </c>
      <c r="I142" s="146" t="s">
        <v>17</v>
      </c>
    </row>
    <row r="143" spans="1:9">
      <c r="A143" s="145">
        <v>2004</v>
      </c>
      <c r="B143" s="146" t="s">
        <v>6</v>
      </c>
      <c r="C143" s="146" t="s">
        <v>30</v>
      </c>
      <c r="D143" s="145">
        <v>70506400</v>
      </c>
      <c r="E143" s="146" t="s">
        <v>206</v>
      </c>
      <c r="F143" s="145">
        <v>66912000</v>
      </c>
      <c r="G143" s="146" t="s">
        <v>228</v>
      </c>
      <c r="H143" s="146" t="s">
        <v>8</v>
      </c>
      <c r="I143" s="146" t="s">
        <v>17</v>
      </c>
    </row>
    <row r="144" spans="1:9">
      <c r="A144" s="145">
        <v>2004</v>
      </c>
      <c r="B144" s="146" t="s">
        <v>6</v>
      </c>
      <c r="C144" s="146" t="s">
        <v>30</v>
      </c>
      <c r="D144" s="145">
        <v>153272700</v>
      </c>
      <c r="E144" s="146" t="s">
        <v>206</v>
      </c>
      <c r="F144" s="145">
        <v>436580000</v>
      </c>
      <c r="G144" s="146" t="s">
        <v>227</v>
      </c>
      <c r="H144" s="146" t="s">
        <v>8</v>
      </c>
      <c r="I144" s="146" t="s">
        <v>17</v>
      </c>
    </row>
    <row r="145" spans="1:9">
      <c r="A145" s="145">
        <v>2004</v>
      </c>
      <c r="B145" s="146" t="s">
        <v>6</v>
      </c>
      <c r="C145" s="146" t="s">
        <v>12</v>
      </c>
      <c r="D145" s="145">
        <v>24479500</v>
      </c>
      <c r="E145" s="146" t="s">
        <v>206</v>
      </c>
      <c r="F145" s="145">
        <v>72199000</v>
      </c>
      <c r="G145" s="146" t="s">
        <v>207</v>
      </c>
      <c r="H145" s="146" t="s">
        <v>8</v>
      </c>
      <c r="I145" s="146" t="s">
        <v>17</v>
      </c>
    </row>
    <row r="146" spans="1:9">
      <c r="A146" s="145">
        <v>2004</v>
      </c>
      <c r="B146" s="146" t="s">
        <v>6</v>
      </c>
      <c r="C146" s="146" t="s">
        <v>12</v>
      </c>
      <c r="D146" s="145">
        <v>206403300</v>
      </c>
      <c r="E146" s="146" t="s">
        <v>206</v>
      </c>
      <c r="F146" s="145">
        <v>105609000</v>
      </c>
      <c r="G146" s="146" t="s">
        <v>228</v>
      </c>
      <c r="H146" s="146" t="s">
        <v>8</v>
      </c>
      <c r="I146" s="146" t="s">
        <v>17</v>
      </c>
    </row>
    <row r="147" spans="1:9">
      <c r="A147" s="145">
        <v>2004</v>
      </c>
      <c r="B147" s="146" t="s">
        <v>6</v>
      </c>
      <c r="C147" s="146" t="s">
        <v>12</v>
      </c>
      <c r="D147" s="145">
        <v>234242600</v>
      </c>
      <c r="E147" s="146" t="s">
        <v>206</v>
      </c>
      <c r="F147" s="145">
        <v>597493000</v>
      </c>
      <c r="G147" s="146" t="s">
        <v>227</v>
      </c>
      <c r="H147" s="146" t="s">
        <v>8</v>
      </c>
      <c r="I147" s="146" t="s">
        <v>17</v>
      </c>
    </row>
    <row r="148" spans="1:9">
      <c r="A148" s="145">
        <v>2004</v>
      </c>
      <c r="B148" s="146" t="s">
        <v>6</v>
      </c>
      <c r="C148" s="146" t="s">
        <v>208</v>
      </c>
      <c r="D148" s="145">
        <v>3600</v>
      </c>
      <c r="E148" s="146" t="s">
        <v>206</v>
      </c>
      <c r="F148" s="145">
        <v>18000</v>
      </c>
      <c r="G148" s="146" t="s">
        <v>207</v>
      </c>
      <c r="H148" s="146" t="s">
        <v>8</v>
      </c>
      <c r="I148" s="146" t="s">
        <v>17</v>
      </c>
    </row>
    <row r="149" spans="1:9">
      <c r="A149" s="145">
        <v>2004</v>
      </c>
      <c r="B149" s="146" t="s">
        <v>6</v>
      </c>
      <c r="C149" s="146" t="s">
        <v>208</v>
      </c>
      <c r="D149" s="145">
        <v>5000</v>
      </c>
      <c r="E149" s="146" t="s">
        <v>206</v>
      </c>
      <c r="F149" s="145">
        <v>37000</v>
      </c>
      <c r="G149" s="146" t="s">
        <v>228</v>
      </c>
      <c r="H149" s="146" t="s">
        <v>8</v>
      </c>
      <c r="I149" s="146" t="s">
        <v>17</v>
      </c>
    </row>
    <row r="150" spans="1:9">
      <c r="A150" s="145">
        <v>2004</v>
      </c>
      <c r="B150" s="146" t="s">
        <v>6</v>
      </c>
      <c r="C150" s="146" t="s">
        <v>208</v>
      </c>
      <c r="D150" s="145">
        <v>540700</v>
      </c>
      <c r="E150" s="146" t="s">
        <v>206</v>
      </c>
      <c r="F150" s="145">
        <v>3405000</v>
      </c>
      <c r="G150" s="146" t="s">
        <v>227</v>
      </c>
      <c r="H150" s="146" t="s">
        <v>8</v>
      </c>
      <c r="I150" s="146" t="s">
        <v>17</v>
      </c>
    </row>
    <row r="151" spans="1:9">
      <c r="A151" s="145">
        <v>2004</v>
      </c>
      <c r="B151" s="146" t="s">
        <v>6</v>
      </c>
      <c r="C151" s="146" t="s">
        <v>92</v>
      </c>
      <c r="D151" s="145">
        <v>3100</v>
      </c>
      <c r="E151" s="146" t="s">
        <v>206</v>
      </c>
      <c r="F151" s="145">
        <v>14000</v>
      </c>
      <c r="G151" s="146" t="s">
        <v>207</v>
      </c>
      <c r="H151" s="146" t="s">
        <v>8</v>
      </c>
      <c r="I151" s="146" t="s">
        <v>17</v>
      </c>
    </row>
    <row r="152" spans="1:9">
      <c r="A152" s="145">
        <v>2004</v>
      </c>
      <c r="B152" s="146" t="s">
        <v>6</v>
      </c>
      <c r="C152" s="146" t="s">
        <v>92</v>
      </c>
      <c r="D152" s="145">
        <v>7344800</v>
      </c>
      <c r="E152" s="146" t="s">
        <v>206</v>
      </c>
      <c r="F152" s="145">
        <v>26771000</v>
      </c>
      <c r="G152" s="146" t="s">
        <v>227</v>
      </c>
      <c r="H152" s="146" t="s">
        <v>8</v>
      </c>
      <c r="I152" s="146" t="s">
        <v>17</v>
      </c>
    </row>
    <row r="153" spans="1:9">
      <c r="A153" s="145">
        <v>2004</v>
      </c>
      <c r="B153" s="146" t="s">
        <v>6</v>
      </c>
      <c r="C153" s="146" t="s">
        <v>92</v>
      </c>
      <c r="D153" s="145">
        <v>12461900</v>
      </c>
      <c r="E153" s="146" t="s">
        <v>206</v>
      </c>
      <c r="F153" s="145">
        <v>8266000</v>
      </c>
      <c r="G153" s="146" t="s">
        <v>228</v>
      </c>
      <c r="H153" s="146" t="s">
        <v>8</v>
      </c>
      <c r="I153" s="146" t="s">
        <v>17</v>
      </c>
    </row>
    <row r="154" spans="1:9">
      <c r="A154" s="145">
        <v>2004</v>
      </c>
      <c r="B154" s="146" t="s">
        <v>6</v>
      </c>
      <c r="C154" s="146" t="s">
        <v>13</v>
      </c>
      <c r="D154" s="145">
        <v>95100</v>
      </c>
      <c r="E154" s="146" t="s">
        <v>206</v>
      </c>
      <c r="F154" s="145">
        <v>325000</v>
      </c>
      <c r="G154" s="146" t="s">
        <v>207</v>
      </c>
      <c r="H154" s="146" t="s">
        <v>8</v>
      </c>
      <c r="I154" s="146" t="s">
        <v>17</v>
      </c>
    </row>
    <row r="155" spans="1:9">
      <c r="A155" s="145">
        <v>2004</v>
      </c>
      <c r="B155" s="146" t="s">
        <v>6</v>
      </c>
      <c r="C155" s="146" t="s">
        <v>13</v>
      </c>
      <c r="D155" s="145">
        <v>10754700</v>
      </c>
      <c r="E155" s="146" t="s">
        <v>206</v>
      </c>
      <c r="F155" s="145">
        <v>9995000</v>
      </c>
      <c r="G155" s="146" t="s">
        <v>228</v>
      </c>
      <c r="H155" s="146" t="s">
        <v>8</v>
      </c>
      <c r="I155" s="146" t="s">
        <v>17</v>
      </c>
    </row>
    <row r="156" spans="1:9">
      <c r="A156" s="145">
        <v>2004</v>
      </c>
      <c r="B156" s="146" t="s">
        <v>6</v>
      </c>
      <c r="C156" s="146" t="s">
        <v>13</v>
      </c>
      <c r="D156" s="145">
        <v>13390600</v>
      </c>
      <c r="E156" s="146" t="s">
        <v>206</v>
      </c>
      <c r="F156" s="145">
        <v>45427000</v>
      </c>
      <c r="G156" s="146" t="s">
        <v>227</v>
      </c>
      <c r="H156" s="146" t="s">
        <v>8</v>
      </c>
      <c r="I156" s="146" t="s">
        <v>17</v>
      </c>
    </row>
    <row r="157" spans="1:9">
      <c r="A157" s="145">
        <v>2004</v>
      </c>
      <c r="B157" s="146" t="s">
        <v>6</v>
      </c>
      <c r="C157" s="146" t="s">
        <v>14</v>
      </c>
      <c r="D157" s="145">
        <v>37103000</v>
      </c>
      <c r="E157" s="146" t="s">
        <v>206</v>
      </c>
      <c r="F157" s="145">
        <v>127333000</v>
      </c>
      <c r="G157" s="146" t="s">
        <v>207</v>
      </c>
      <c r="H157" s="146" t="s">
        <v>8</v>
      </c>
      <c r="I157" s="146" t="s">
        <v>17</v>
      </c>
    </row>
    <row r="158" spans="1:9">
      <c r="A158" s="145">
        <v>2004</v>
      </c>
      <c r="B158" s="146" t="s">
        <v>6</v>
      </c>
      <c r="C158" s="146" t="s">
        <v>14</v>
      </c>
      <c r="D158" s="145">
        <v>65160600</v>
      </c>
      <c r="E158" s="146" t="s">
        <v>206</v>
      </c>
      <c r="F158" s="145">
        <v>173310000</v>
      </c>
      <c r="G158" s="146" t="s">
        <v>227</v>
      </c>
      <c r="H158" s="146" t="s">
        <v>8</v>
      </c>
      <c r="I158" s="146" t="s">
        <v>17</v>
      </c>
    </row>
    <row r="159" spans="1:9">
      <c r="A159" s="145">
        <v>2004</v>
      </c>
      <c r="B159" s="146" t="s">
        <v>6</v>
      </c>
      <c r="C159" s="146" t="s">
        <v>14</v>
      </c>
      <c r="D159" s="145">
        <v>163443200</v>
      </c>
      <c r="E159" s="146" t="s">
        <v>206</v>
      </c>
      <c r="F159" s="145">
        <v>66387000</v>
      </c>
      <c r="G159" s="146" t="s">
        <v>228</v>
      </c>
      <c r="H159" s="146" t="s">
        <v>8</v>
      </c>
      <c r="I159" s="146" t="s">
        <v>17</v>
      </c>
    </row>
    <row r="160" spans="1:9">
      <c r="A160" s="145">
        <v>2004</v>
      </c>
      <c r="B160" s="146" t="s">
        <v>6</v>
      </c>
      <c r="C160" s="146" t="s">
        <v>28</v>
      </c>
      <c r="D160" s="145">
        <v>4200</v>
      </c>
      <c r="E160" s="146" t="s">
        <v>206</v>
      </c>
      <c r="F160" s="145">
        <v>39000</v>
      </c>
      <c r="G160" s="146" t="s">
        <v>207</v>
      </c>
      <c r="H160" s="146" t="s">
        <v>8</v>
      </c>
      <c r="I160" s="146" t="s">
        <v>17</v>
      </c>
    </row>
    <row r="161" spans="1:9">
      <c r="A161" s="145">
        <v>2004</v>
      </c>
      <c r="B161" s="146" t="s">
        <v>6</v>
      </c>
      <c r="C161" s="146" t="s">
        <v>28</v>
      </c>
      <c r="D161" s="145">
        <v>18474200</v>
      </c>
      <c r="E161" s="146" t="s">
        <v>206</v>
      </c>
      <c r="F161" s="145">
        <v>54460000</v>
      </c>
      <c r="G161" s="146" t="s">
        <v>227</v>
      </c>
      <c r="H161" s="146" t="s">
        <v>8</v>
      </c>
      <c r="I161" s="146" t="s">
        <v>17</v>
      </c>
    </row>
    <row r="162" spans="1:9">
      <c r="A162" s="145">
        <v>2004</v>
      </c>
      <c r="B162" s="146" t="s">
        <v>6</v>
      </c>
      <c r="C162" s="146" t="s">
        <v>28</v>
      </c>
      <c r="D162" s="145">
        <v>29470900</v>
      </c>
      <c r="E162" s="146" t="s">
        <v>206</v>
      </c>
      <c r="F162" s="145">
        <v>22679000</v>
      </c>
      <c r="G162" s="146" t="s">
        <v>228</v>
      </c>
      <c r="H162" s="146" t="s">
        <v>8</v>
      </c>
      <c r="I162" s="146" t="s">
        <v>17</v>
      </c>
    </row>
    <row r="163" spans="1:9">
      <c r="A163" s="145">
        <v>2004</v>
      </c>
      <c r="B163" s="146" t="s">
        <v>6</v>
      </c>
      <c r="C163" s="146" t="s">
        <v>16</v>
      </c>
      <c r="D163" s="145">
        <v>77857100</v>
      </c>
      <c r="E163" s="146" t="s">
        <v>206</v>
      </c>
      <c r="F163" s="145">
        <v>364751000</v>
      </c>
      <c r="G163" s="146" t="s">
        <v>207</v>
      </c>
      <c r="H163" s="146" t="s">
        <v>8</v>
      </c>
      <c r="I163" s="146" t="s">
        <v>17</v>
      </c>
    </row>
    <row r="164" spans="1:9">
      <c r="A164" s="145">
        <v>2004</v>
      </c>
      <c r="B164" s="146" t="s">
        <v>6</v>
      </c>
      <c r="C164" s="146" t="s">
        <v>16</v>
      </c>
      <c r="D164" s="145">
        <v>576097700</v>
      </c>
      <c r="E164" s="146" t="s">
        <v>206</v>
      </c>
      <c r="F164" s="145">
        <v>1545832000</v>
      </c>
      <c r="G164" s="146" t="s">
        <v>227</v>
      </c>
      <c r="H164" s="146" t="s">
        <v>8</v>
      </c>
      <c r="I164" s="146" t="s">
        <v>17</v>
      </c>
    </row>
    <row r="165" spans="1:9">
      <c r="A165" s="145">
        <v>2004</v>
      </c>
      <c r="B165" s="146" t="s">
        <v>6</v>
      </c>
      <c r="C165" s="146" t="s">
        <v>16</v>
      </c>
      <c r="D165" s="145">
        <v>649754200</v>
      </c>
      <c r="E165" s="146" t="s">
        <v>206</v>
      </c>
      <c r="F165" s="145">
        <v>383898000</v>
      </c>
      <c r="G165" s="146" t="s">
        <v>228</v>
      </c>
      <c r="H165" s="146" t="s">
        <v>8</v>
      </c>
      <c r="I165" s="146" t="s">
        <v>17</v>
      </c>
    </row>
    <row r="166" spans="1:9">
      <c r="A166" s="145">
        <v>2005</v>
      </c>
      <c r="B166" s="146" t="s">
        <v>6</v>
      </c>
      <c r="C166" s="146" t="s">
        <v>7</v>
      </c>
      <c r="D166" s="145">
        <v>800</v>
      </c>
      <c r="E166" s="146" t="s">
        <v>206</v>
      </c>
      <c r="F166" s="145">
        <v>5000</v>
      </c>
      <c r="G166" s="146" t="s">
        <v>207</v>
      </c>
      <c r="H166" s="146" t="s">
        <v>8</v>
      </c>
      <c r="I166" s="146" t="s">
        <v>17</v>
      </c>
    </row>
    <row r="167" spans="1:9">
      <c r="A167" s="145">
        <v>2005</v>
      </c>
      <c r="B167" s="146" t="s">
        <v>6</v>
      </c>
      <c r="C167" s="146" t="s">
        <v>7</v>
      </c>
      <c r="D167" s="145">
        <v>2180300</v>
      </c>
      <c r="E167" s="146" t="s">
        <v>206</v>
      </c>
      <c r="F167" s="145">
        <v>5729000</v>
      </c>
      <c r="G167" s="146" t="s">
        <v>227</v>
      </c>
      <c r="H167" s="146" t="s">
        <v>8</v>
      </c>
      <c r="I167" s="146" t="s">
        <v>17</v>
      </c>
    </row>
    <row r="168" spans="1:9">
      <c r="A168" s="145">
        <v>2005</v>
      </c>
      <c r="B168" s="146" t="s">
        <v>6</v>
      </c>
      <c r="C168" s="146" t="s">
        <v>7</v>
      </c>
      <c r="D168" s="145">
        <v>4113500</v>
      </c>
      <c r="E168" s="146" t="s">
        <v>206</v>
      </c>
      <c r="F168" s="145">
        <v>3825000</v>
      </c>
      <c r="G168" s="146" t="s">
        <v>228</v>
      </c>
      <c r="H168" s="146" t="s">
        <v>8</v>
      </c>
      <c r="I168" s="146" t="s">
        <v>17</v>
      </c>
    </row>
    <row r="169" spans="1:9">
      <c r="A169" s="145">
        <v>2005</v>
      </c>
      <c r="B169" s="146" t="s">
        <v>6</v>
      </c>
      <c r="C169" s="146" t="s">
        <v>98</v>
      </c>
      <c r="D169" s="145">
        <v>19400</v>
      </c>
      <c r="E169" s="146" t="s">
        <v>206</v>
      </c>
      <c r="F169" s="145">
        <v>115000</v>
      </c>
      <c r="G169" s="146" t="s">
        <v>207</v>
      </c>
      <c r="H169" s="146" t="s">
        <v>8</v>
      </c>
      <c r="I169" s="146" t="s">
        <v>17</v>
      </c>
    </row>
    <row r="170" spans="1:9">
      <c r="A170" s="145">
        <v>2005</v>
      </c>
      <c r="B170" s="146" t="s">
        <v>6</v>
      </c>
      <c r="C170" s="146" t="s">
        <v>98</v>
      </c>
      <c r="D170" s="145">
        <v>19954800</v>
      </c>
      <c r="E170" s="146" t="s">
        <v>206</v>
      </c>
      <c r="F170" s="145">
        <v>67704000</v>
      </c>
      <c r="G170" s="146" t="s">
        <v>227</v>
      </c>
      <c r="H170" s="146" t="s">
        <v>8</v>
      </c>
      <c r="I170" s="146" t="s">
        <v>17</v>
      </c>
    </row>
    <row r="171" spans="1:9">
      <c r="A171" s="145">
        <v>2005</v>
      </c>
      <c r="B171" s="146" t="s">
        <v>6</v>
      </c>
      <c r="C171" s="146" t="s">
        <v>98</v>
      </c>
      <c r="D171" s="145">
        <v>20424000</v>
      </c>
      <c r="E171" s="146" t="s">
        <v>206</v>
      </c>
      <c r="F171" s="145">
        <v>17754000</v>
      </c>
      <c r="G171" s="146" t="s">
        <v>228</v>
      </c>
      <c r="H171" s="146" t="s">
        <v>8</v>
      </c>
      <c r="I171" s="146" t="s">
        <v>17</v>
      </c>
    </row>
    <row r="172" spans="1:9">
      <c r="A172" s="145">
        <v>2005</v>
      </c>
      <c r="B172" s="146" t="s">
        <v>6</v>
      </c>
      <c r="C172" s="146" t="s">
        <v>10</v>
      </c>
      <c r="D172" s="145">
        <v>99100</v>
      </c>
      <c r="E172" s="146" t="s">
        <v>206</v>
      </c>
      <c r="F172" s="145">
        <v>510000</v>
      </c>
      <c r="G172" s="146" t="s">
        <v>207</v>
      </c>
      <c r="H172" s="146" t="s">
        <v>8</v>
      </c>
      <c r="I172" s="146" t="s">
        <v>17</v>
      </c>
    </row>
    <row r="173" spans="1:9">
      <c r="A173" s="145">
        <v>2005</v>
      </c>
      <c r="B173" s="146" t="s">
        <v>6</v>
      </c>
      <c r="C173" s="146" t="s">
        <v>10</v>
      </c>
      <c r="D173" s="145">
        <v>21057600</v>
      </c>
      <c r="E173" s="146" t="s">
        <v>206</v>
      </c>
      <c r="F173" s="145">
        <v>61382000</v>
      </c>
      <c r="G173" s="146" t="s">
        <v>227</v>
      </c>
      <c r="H173" s="146" t="s">
        <v>8</v>
      </c>
      <c r="I173" s="146" t="s">
        <v>17</v>
      </c>
    </row>
    <row r="174" spans="1:9">
      <c r="A174" s="145">
        <v>2005</v>
      </c>
      <c r="B174" s="146" t="s">
        <v>6</v>
      </c>
      <c r="C174" s="146" t="s">
        <v>10</v>
      </c>
      <c r="D174" s="145">
        <v>36274900</v>
      </c>
      <c r="E174" s="146" t="s">
        <v>206</v>
      </c>
      <c r="F174" s="145">
        <v>31365000</v>
      </c>
      <c r="G174" s="146" t="s">
        <v>228</v>
      </c>
      <c r="H174" s="146" t="s">
        <v>8</v>
      </c>
      <c r="I174" s="146" t="s">
        <v>17</v>
      </c>
    </row>
    <row r="175" spans="1:9">
      <c r="A175" s="145">
        <v>2005</v>
      </c>
      <c r="B175" s="146" t="s">
        <v>6</v>
      </c>
      <c r="C175" s="146" t="s">
        <v>30</v>
      </c>
      <c r="D175" s="145">
        <v>15753000</v>
      </c>
      <c r="E175" s="146" t="s">
        <v>206</v>
      </c>
      <c r="F175" s="145">
        <v>193825000</v>
      </c>
      <c r="G175" s="146" t="s">
        <v>207</v>
      </c>
      <c r="H175" s="146" t="s">
        <v>8</v>
      </c>
      <c r="I175" s="146" t="s">
        <v>17</v>
      </c>
    </row>
    <row r="176" spans="1:9">
      <c r="A176" s="145">
        <v>2005</v>
      </c>
      <c r="B176" s="146" t="s">
        <v>6</v>
      </c>
      <c r="C176" s="146" t="s">
        <v>30</v>
      </c>
      <c r="D176" s="145">
        <v>72352100</v>
      </c>
      <c r="E176" s="146" t="s">
        <v>206</v>
      </c>
      <c r="F176" s="145">
        <v>59507000</v>
      </c>
      <c r="G176" s="146" t="s">
        <v>228</v>
      </c>
      <c r="H176" s="146" t="s">
        <v>8</v>
      </c>
      <c r="I176" s="146" t="s">
        <v>17</v>
      </c>
    </row>
    <row r="177" spans="1:9">
      <c r="A177" s="145">
        <v>2005</v>
      </c>
      <c r="B177" s="146" t="s">
        <v>6</v>
      </c>
      <c r="C177" s="146" t="s">
        <v>30</v>
      </c>
      <c r="D177" s="145">
        <v>148071600</v>
      </c>
      <c r="E177" s="146" t="s">
        <v>206</v>
      </c>
      <c r="F177" s="145">
        <v>424685000</v>
      </c>
      <c r="G177" s="146" t="s">
        <v>227</v>
      </c>
      <c r="H177" s="146" t="s">
        <v>8</v>
      </c>
      <c r="I177" s="146" t="s">
        <v>17</v>
      </c>
    </row>
    <row r="178" spans="1:9">
      <c r="A178" s="145">
        <v>2005</v>
      </c>
      <c r="B178" s="146" t="s">
        <v>6</v>
      </c>
      <c r="C178" s="146" t="s">
        <v>12</v>
      </c>
      <c r="D178" s="145">
        <v>27701900</v>
      </c>
      <c r="E178" s="146" t="s">
        <v>206</v>
      </c>
      <c r="F178" s="145">
        <v>77399000</v>
      </c>
      <c r="G178" s="146" t="s">
        <v>207</v>
      </c>
      <c r="H178" s="146" t="s">
        <v>8</v>
      </c>
      <c r="I178" s="146" t="s">
        <v>17</v>
      </c>
    </row>
    <row r="179" spans="1:9">
      <c r="A179" s="145">
        <v>2005</v>
      </c>
      <c r="B179" s="146" t="s">
        <v>6</v>
      </c>
      <c r="C179" s="146" t="s">
        <v>12</v>
      </c>
      <c r="D179" s="145">
        <v>250814900</v>
      </c>
      <c r="E179" s="146" t="s">
        <v>206</v>
      </c>
      <c r="F179" s="145">
        <v>104553000</v>
      </c>
      <c r="G179" s="146" t="s">
        <v>228</v>
      </c>
      <c r="H179" s="146" t="s">
        <v>8</v>
      </c>
      <c r="I179" s="146" t="s">
        <v>17</v>
      </c>
    </row>
    <row r="180" spans="1:9">
      <c r="A180" s="145">
        <v>2005</v>
      </c>
      <c r="B180" s="146" t="s">
        <v>6</v>
      </c>
      <c r="C180" s="146" t="s">
        <v>12</v>
      </c>
      <c r="D180" s="145">
        <v>255794500</v>
      </c>
      <c r="E180" s="146" t="s">
        <v>206</v>
      </c>
      <c r="F180" s="145">
        <v>621284000</v>
      </c>
      <c r="G180" s="146" t="s">
        <v>227</v>
      </c>
      <c r="H180" s="146" t="s">
        <v>8</v>
      </c>
      <c r="I180" s="146" t="s">
        <v>17</v>
      </c>
    </row>
    <row r="181" spans="1:9">
      <c r="A181" s="145">
        <v>2005</v>
      </c>
      <c r="B181" s="146" t="s">
        <v>6</v>
      </c>
      <c r="C181" s="146" t="s">
        <v>208</v>
      </c>
      <c r="D181" s="145">
        <v>4200</v>
      </c>
      <c r="E181" s="146" t="s">
        <v>206</v>
      </c>
      <c r="F181" s="145">
        <v>25000</v>
      </c>
      <c r="G181" s="146" t="s">
        <v>207</v>
      </c>
      <c r="H181" s="146" t="s">
        <v>8</v>
      </c>
      <c r="I181" s="146" t="s">
        <v>17</v>
      </c>
    </row>
    <row r="182" spans="1:9">
      <c r="A182" s="145">
        <v>2005</v>
      </c>
      <c r="B182" s="146" t="s">
        <v>6</v>
      </c>
      <c r="C182" s="146" t="s">
        <v>208</v>
      </c>
      <c r="D182" s="145">
        <v>1182500</v>
      </c>
      <c r="E182" s="146" t="s">
        <v>206</v>
      </c>
      <c r="F182" s="145">
        <v>7480000</v>
      </c>
      <c r="G182" s="146" t="s">
        <v>227</v>
      </c>
      <c r="H182" s="146" t="s">
        <v>8</v>
      </c>
      <c r="I182" s="146" t="s">
        <v>17</v>
      </c>
    </row>
    <row r="183" spans="1:9">
      <c r="A183" s="145">
        <v>2005</v>
      </c>
      <c r="B183" s="146" t="s">
        <v>6</v>
      </c>
      <c r="C183" s="146" t="s">
        <v>92</v>
      </c>
      <c r="D183" s="145">
        <v>400</v>
      </c>
      <c r="E183" s="146" t="s">
        <v>206</v>
      </c>
      <c r="F183" s="145">
        <v>3000</v>
      </c>
      <c r="G183" s="146" t="s">
        <v>207</v>
      </c>
      <c r="H183" s="146" t="s">
        <v>8</v>
      </c>
      <c r="I183" s="146" t="s">
        <v>17</v>
      </c>
    </row>
    <row r="184" spans="1:9">
      <c r="A184" s="145">
        <v>2005</v>
      </c>
      <c r="B184" s="146" t="s">
        <v>6</v>
      </c>
      <c r="C184" s="146" t="s">
        <v>92</v>
      </c>
      <c r="D184" s="145">
        <v>7479300</v>
      </c>
      <c r="E184" s="146" t="s">
        <v>206</v>
      </c>
      <c r="F184" s="145">
        <v>5351000</v>
      </c>
      <c r="G184" s="146" t="s">
        <v>228</v>
      </c>
      <c r="H184" s="146" t="s">
        <v>8</v>
      </c>
      <c r="I184" s="146" t="s">
        <v>17</v>
      </c>
    </row>
    <row r="185" spans="1:9">
      <c r="A185" s="145">
        <v>2005</v>
      </c>
      <c r="B185" s="146" t="s">
        <v>6</v>
      </c>
      <c r="C185" s="146" t="s">
        <v>92</v>
      </c>
      <c r="D185" s="145">
        <v>8778700</v>
      </c>
      <c r="E185" s="146" t="s">
        <v>206</v>
      </c>
      <c r="F185" s="145">
        <v>33814000</v>
      </c>
      <c r="G185" s="146" t="s">
        <v>227</v>
      </c>
      <c r="H185" s="146" t="s">
        <v>8</v>
      </c>
      <c r="I185" s="146" t="s">
        <v>17</v>
      </c>
    </row>
    <row r="186" spans="1:9">
      <c r="A186" s="145">
        <v>2005</v>
      </c>
      <c r="B186" s="146" t="s">
        <v>6</v>
      </c>
      <c r="C186" s="146" t="s">
        <v>13</v>
      </c>
      <c r="D186" s="145">
        <v>92200</v>
      </c>
      <c r="E186" s="146" t="s">
        <v>206</v>
      </c>
      <c r="F186" s="145">
        <v>333000</v>
      </c>
      <c r="G186" s="146" t="s">
        <v>207</v>
      </c>
      <c r="H186" s="146" t="s">
        <v>8</v>
      </c>
      <c r="I186" s="146" t="s">
        <v>17</v>
      </c>
    </row>
    <row r="187" spans="1:9">
      <c r="A187" s="145">
        <v>2005</v>
      </c>
      <c r="B187" s="146" t="s">
        <v>6</v>
      </c>
      <c r="C187" s="146" t="s">
        <v>13</v>
      </c>
      <c r="D187" s="145">
        <v>17920700</v>
      </c>
      <c r="E187" s="146" t="s">
        <v>206</v>
      </c>
      <c r="F187" s="145">
        <v>56025000</v>
      </c>
      <c r="G187" s="146" t="s">
        <v>227</v>
      </c>
      <c r="H187" s="146" t="s">
        <v>8</v>
      </c>
      <c r="I187" s="146" t="s">
        <v>17</v>
      </c>
    </row>
    <row r="188" spans="1:9">
      <c r="A188" s="145">
        <v>2005</v>
      </c>
      <c r="B188" s="146" t="s">
        <v>6</v>
      </c>
      <c r="C188" s="146" t="s">
        <v>13</v>
      </c>
      <c r="D188" s="145">
        <v>19386500</v>
      </c>
      <c r="E188" s="146" t="s">
        <v>206</v>
      </c>
      <c r="F188" s="145">
        <v>16509000</v>
      </c>
      <c r="G188" s="146" t="s">
        <v>228</v>
      </c>
      <c r="H188" s="146" t="s">
        <v>8</v>
      </c>
      <c r="I188" s="146" t="s">
        <v>17</v>
      </c>
    </row>
    <row r="189" spans="1:9">
      <c r="A189" s="145">
        <v>2005</v>
      </c>
      <c r="B189" s="146" t="s">
        <v>6</v>
      </c>
      <c r="C189" s="146" t="s">
        <v>14</v>
      </c>
      <c r="D189" s="145">
        <v>37086700</v>
      </c>
      <c r="E189" s="146" t="s">
        <v>206</v>
      </c>
      <c r="F189" s="145">
        <v>128375000</v>
      </c>
      <c r="G189" s="146" t="s">
        <v>207</v>
      </c>
      <c r="H189" s="146" t="s">
        <v>8</v>
      </c>
      <c r="I189" s="146" t="s">
        <v>17</v>
      </c>
    </row>
    <row r="190" spans="1:9">
      <c r="A190" s="145">
        <v>2005</v>
      </c>
      <c r="B190" s="146" t="s">
        <v>6</v>
      </c>
      <c r="C190" s="146" t="s">
        <v>14</v>
      </c>
      <c r="D190" s="145">
        <v>69883100</v>
      </c>
      <c r="E190" s="146" t="s">
        <v>206</v>
      </c>
      <c r="F190" s="145">
        <v>184411000</v>
      </c>
      <c r="G190" s="146" t="s">
        <v>227</v>
      </c>
      <c r="H190" s="146" t="s">
        <v>8</v>
      </c>
      <c r="I190" s="146" t="s">
        <v>17</v>
      </c>
    </row>
    <row r="191" spans="1:9">
      <c r="A191" s="145">
        <v>2005</v>
      </c>
      <c r="B191" s="146" t="s">
        <v>6</v>
      </c>
      <c r="C191" s="146" t="s">
        <v>14</v>
      </c>
      <c r="D191" s="145">
        <v>111775100</v>
      </c>
      <c r="E191" s="146" t="s">
        <v>206</v>
      </c>
      <c r="F191" s="145">
        <v>48237000</v>
      </c>
      <c r="G191" s="146" t="s">
        <v>228</v>
      </c>
      <c r="H191" s="146" t="s">
        <v>8</v>
      </c>
      <c r="I191" s="146" t="s">
        <v>17</v>
      </c>
    </row>
    <row r="192" spans="1:9">
      <c r="A192" s="145">
        <v>2005</v>
      </c>
      <c r="B192" s="146" t="s">
        <v>6</v>
      </c>
      <c r="C192" s="146" t="s">
        <v>28</v>
      </c>
      <c r="D192" s="145">
        <v>3700</v>
      </c>
      <c r="E192" s="146" t="s">
        <v>206</v>
      </c>
      <c r="F192" s="145">
        <v>31000</v>
      </c>
      <c r="G192" s="146" t="s">
        <v>207</v>
      </c>
      <c r="H192" s="146" t="s">
        <v>8</v>
      </c>
      <c r="I192" s="146" t="s">
        <v>17</v>
      </c>
    </row>
    <row r="193" spans="1:9">
      <c r="A193" s="145">
        <v>2005</v>
      </c>
      <c r="B193" s="146" t="s">
        <v>6</v>
      </c>
      <c r="C193" s="146" t="s">
        <v>28</v>
      </c>
      <c r="D193" s="145">
        <v>16383600</v>
      </c>
      <c r="E193" s="146" t="s">
        <v>206</v>
      </c>
      <c r="F193" s="145">
        <v>51517000</v>
      </c>
      <c r="G193" s="146" t="s">
        <v>227</v>
      </c>
      <c r="H193" s="146" t="s">
        <v>8</v>
      </c>
      <c r="I193" s="146" t="s">
        <v>17</v>
      </c>
    </row>
    <row r="194" spans="1:9">
      <c r="A194" s="145">
        <v>2005</v>
      </c>
      <c r="B194" s="146" t="s">
        <v>6</v>
      </c>
      <c r="C194" s="146" t="s">
        <v>28</v>
      </c>
      <c r="D194" s="145">
        <v>28542100</v>
      </c>
      <c r="E194" s="146" t="s">
        <v>206</v>
      </c>
      <c r="F194" s="145">
        <v>23461000</v>
      </c>
      <c r="G194" s="146" t="s">
        <v>228</v>
      </c>
      <c r="H194" s="146" t="s">
        <v>8</v>
      </c>
      <c r="I194" s="146" t="s">
        <v>17</v>
      </c>
    </row>
    <row r="195" spans="1:9">
      <c r="A195" s="145">
        <v>2005</v>
      </c>
      <c r="B195" s="146" t="s">
        <v>6</v>
      </c>
      <c r="C195" s="146" t="s">
        <v>16</v>
      </c>
      <c r="D195" s="145">
        <v>82233600</v>
      </c>
      <c r="E195" s="146" t="s">
        <v>206</v>
      </c>
      <c r="F195" s="145">
        <v>406051000</v>
      </c>
      <c r="G195" s="146" t="s">
        <v>207</v>
      </c>
      <c r="H195" s="146" t="s">
        <v>8</v>
      </c>
      <c r="I195" s="146" t="s">
        <v>17</v>
      </c>
    </row>
    <row r="196" spans="1:9">
      <c r="A196" s="145">
        <v>2005</v>
      </c>
      <c r="B196" s="146" t="s">
        <v>6</v>
      </c>
      <c r="C196" s="146" t="s">
        <v>16</v>
      </c>
      <c r="D196" s="145">
        <v>605879900</v>
      </c>
      <c r="E196" s="146" t="s">
        <v>206</v>
      </c>
      <c r="F196" s="145">
        <v>1608297000</v>
      </c>
      <c r="G196" s="146" t="s">
        <v>227</v>
      </c>
      <c r="H196" s="146" t="s">
        <v>8</v>
      </c>
      <c r="I196" s="146" t="s">
        <v>17</v>
      </c>
    </row>
    <row r="197" spans="1:9">
      <c r="A197" s="145">
        <v>2005</v>
      </c>
      <c r="B197" s="146" t="s">
        <v>6</v>
      </c>
      <c r="C197" s="146" t="s">
        <v>16</v>
      </c>
      <c r="D197" s="145">
        <v>640564300</v>
      </c>
      <c r="E197" s="146" t="s">
        <v>206</v>
      </c>
      <c r="F197" s="145">
        <v>364105000</v>
      </c>
      <c r="G197" s="146" t="s">
        <v>228</v>
      </c>
      <c r="H197" s="146" t="s">
        <v>8</v>
      </c>
      <c r="I197" s="146" t="s">
        <v>17</v>
      </c>
    </row>
    <row r="198" spans="1:9">
      <c r="A198" s="145">
        <v>2006</v>
      </c>
      <c r="B198" s="146" t="s">
        <v>6</v>
      </c>
      <c r="C198" s="146" t="s">
        <v>7</v>
      </c>
      <c r="D198" s="145">
        <v>6300</v>
      </c>
      <c r="E198" s="146" t="s">
        <v>206</v>
      </c>
      <c r="F198" s="145">
        <v>24000</v>
      </c>
      <c r="G198" s="146" t="s">
        <v>207</v>
      </c>
      <c r="H198" s="146" t="s">
        <v>8</v>
      </c>
      <c r="I198" s="146" t="s">
        <v>209</v>
      </c>
    </row>
    <row r="199" spans="1:9">
      <c r="A199" s="145">
        <v>2006</v>
      </c>
      <c r="B199" s="146" t="s">
        <v>6</v>
      </c>
      <c r="C199" s="146" t="s">
        <v>7</v>
      </c>
      <c r="D199" s="145">
        <v>2587100</v>
      </c>
      <c r="E199" s="146" t="s">
        <v>206</v>
      </c>
      <c r="F199" s="145">
        <v>7375000</v>
      </c>
      <c r="G199" s="146" t="s">
        <v>227</v>
      </c>
      <c r="H199" s="146" t="s">
        <v>8</v>
      </c>
      <c r="I199" s="146" t="s">
        <v>209</v>
      </c>
    </row>
    <row r="200" spans="1:9">
      <c r="A200" s="145">
        <v>2006</v>
      </c>
      <c r="B200" s="146" t="s">
        <v>6</v>
      </c>
      <c r="C200" s="146" t="s">
        <v>7</v>
      </c>
      <c r="D200" s="145">
        <v>3657500</v>
      </c>
      <c r="E200" s="146" t="s">
        <v>206</v>
      </c>
      <c r="F200" s="145">
        <v>3883000</v>
      </c>
      <c r="G200" s="146" t="s">
        <v>228</v>
      </c>
      <c r="H200" s="146" t="s">
        <v>8</v>
      </c>
      <c r="I200" s="146" t="s">
        <v>209</v>
      </c>
    </row>
    <row r="201" spans="1:9">
      <c r="A201" s="145">
        <v>2006</v>
      </c>
      <c r="B201" s="146" t="s">
        <v>6</v>
      </c>
      <c r="C201" s="146" t="s">
        <v>98</v>
      </c>
      <c r="D201" s="145">
        <v>22100</v>
      </c>
      <c r="E201" s="146" t="s">
        <v>206</v>
      </c>
      <c r="F201" s="145">
        <v>150000</v>
      </c>
      <c r="G201" s="146" t="s">
        <v>207</v>
      </c>
      <c r="H201" s="146" t="s">
        <v>8</v>
      </c>
      <c r="I201" s="146" t="s">
        <v>209</v>
      </c>
    </row>
    <row r="202" spans="1:9">
      <c r="A202" s="145">
        <v>2006</v>
      </c>
      <c r="B202" s="146" t="s">
        <v>6</v>
      </c>
      <c r="C202" s="146" t="s">
        <v>98</v>
      </c>
      <c r="D202" s="145">
        <v>15686000</v>
      </c>
      <c r="E202" s="146" t="s">
        <v>206</v>
      </c>
      <c r="F202" s="145">
        <v>56114000</v>
      </c>
      <c r="G202" s="146" t="s">
        <v>227</v>
      </c>
      <c r="H202" s="146" t="s">
        <v>8</v>
      </c>
      <c r="I202" s="146" t="s">
        <v>209</v>
      </c>
    </row>
    <row r="203" spans="1:9">
      <c r="A203" s="145">
        <v>2006</v>
      </c>
      <c r="B203" s="146" t="s">
        <v>6</v>
      </c>
      <c r="C203" s="146" t="s">
        <v>98</v>
      </c>
      <c r="D203" s="145">
        <v>24102000</v>
      </c>
      <c r="E203" s="146" t="s">
        <v>206</v>
      </c>
      <c r="F203" s="145">
        <v>21535000</v>
      </c>
      <c r="G203" s="146" t="s">
        <v>228</v>
      </c>
      <c r="H203" s="146" t="s">
        <v>8</v>
      </c>
      <c r="I203" s="146" t="s">
        <v>209</v>
      </c>
    </row>
    <row r="204" spans="1:9">
      <c r="A204" s="145">
        <v>2006</v>
      </c>
      <c r="B204" s="146" t="s">
        <v>6</v>
      </c>
      <c r="C204" s="146" t="s">
        <v>10</v>
      </c>
      <c r="D204" s="145">
        <v>5700</v>
      </c>
      <c r="E204" s="146" t="s">
        <v>206</v>
      </c>
      <c r="F204" s="145">
        <v>20000</v>
      </c>
      <c r="G204" s="146" t="s">
        <v>207</v>
      </c>
      <c r="H204" s="146" t="s">
        <v>8</v>
      </c>
      <c r="I204" s="146" t="s">
        <v>209</v>
      </c>
    </row>
    <row r="205" spans="1:9">
      <c r="A205" s="145">
        <v>2006</v>
      </c>
      <c r="B205" s="146" t="s">
        <v>6</v>
      </c>
      <c r="C205" s="146" t="s">
        <v>10</v>
      </c>
      <c r="D205" s="145">
        <v>15876500</v>
      </c>
      <c r="E205" s="146" t="s">
        <v>206</v>
      </c>
      <c r="F205" s="145">
        <v>47988000</v>
      </c>
      <c r="G205" s="146" t="s">
        <v>227</v>
      </c>
      <c r="H205" s="146" t="s">
        <v>8</v>
      </c>
      <c r="I205" s="146" t="s">
        <v>209</v>
      </c>
    </row>
    <row r="206" spans="1:9">
      <c r="A206" s="145">
        <v>2006</v>
      </c>
      <c r="B206" s="146" t="s">
        <v>6</v>
      </c>
      <c r="C206" s="146" t="s">
        <v>10</v>
      </c>
      <c r="D206" s="145">
        <v>29575300</v>
      </c>
      <c r="E206" s="146" t="s">
        <v>206</v>
      </c>
      <c r="F206" s="145">
        <v>24610000</v>
      </c>
      <c r="G206" s="146" t="s">
        <v>228</v>
      </c>
      <c r="H206" s="146" t="s">
        <v>8</v>
      </c>
      <c r="I206" s="146" t="s">
        <v>209</v>
      </c>
    </row>
    <row r="207" spans="1:9">
      <c r="A207" s="145">
        <v>2006</v>
      </c>
      <c r="B207" s="146" t="s">
        <v>6</v>
      </c>
      <c r="C207" s="146" t="s">
        <v>30</v>
      </c>
      <c r="D207" s="145">
        <v>16680500</v>
      </c>
      <c r="E207" s="146" t="s">
        <v>206</v>
      </c>
      <c r="F207" s="145">
        <v>254878000</v>
      </c>
      <c r="G207" s="146" t="s">
        <v>207</v>
      </c>
      <c r="H207" s="146" t="s">
        <v>8</v>
      </c>
      <c r="I207" s="146" t="s">
        <v>209</v>
      </c>
    </row>
    <row r="208" spans="1:9">
      <c r="A208" s="145">
        <v>2006</v>
      </c>
      <c r="B208" s="146" t="s">
        <v>6</v>
      </c>
      <c r="C208" s="146" t="s">
        <v>30</v>
      </c>
      <c r="D208" s="145">
        <v>84256000</v>
      </c>
      <c r="E208" s="146" t="s">
        <v>206</v>
      </c>
      <c r="F208" s="145">
        <v>65940000</v>
      </c>
      <c r="G208" s="146" t="s">
        <v>228</v>
      </c>
      <c r="H208" s="146" t="s">
        <v>8</v>
      </c>
      <c r="I208" s="146" t="s">
        <v>209</v>
      </c>
    </row>
    <row r="209" spans="1:9">
      <c r="A209" s="145">
        <v>2006</v>
      </c>
      <c r="B209" s="146" t="s">
        <v>6</v>
      </c>
      <c r="C209" s="146" t="s">
        <v>30</v>
      </c>
      <c r="D209" s="145">
        <v>138387100</v>
      </c>
      <c r="E209" s="146" t="s">
        <v>206</v>
      </c>
      <c r="F209" s="145">
        <v>441873000</v>
      </c>
      <c r="G209" s="146" t="s">
        <v>227</v>
      </c>
      <c r="H209" s="146" t="s">
        <v>8</v>
      </c>
      <c r="I209" s="146" t="s">
        <v>209</v>
      </c>
    </row>
    <row r="210" spans="1:9">
      <c r="A210" s="145">
        <v>2006</v>
      </c>
      <c r="B210" s="146" t="s">
        <v>6</v>
      </c>
      <c r="C210" s="146" t="s">
        <v>12</v>
      </c>
      <c r="D210" s="145">
        <v>40567400</v>
      </c>
      <c r="E210" s="146" t="s">
        <v>206</v>
      </c>
      <c r="F210" s="145">
        <v>107066000</v>
      </c>
      <c r="G210" s="146" t="s">
        <v>207</v>
      </c>
      <c r="H210" s="146" t="s">
        <v>8</v>
      </c>
      <c r="I210" s="146" t="s">
        <v>209</v>
      </c>
    </row>
    <row r="211" spans="1:9">
      <c r="A211" s="145">
        <v>2006</v>
      </c>
      <c r="B211" s="146" t="s">
        <v>6</v>
      </c>
      <c r="C211" s="146" t="s">
        <v>12</v>
      </c>
      <c r="D211" s="145">
        <v>254883000</v>
      </c>
      <c r="E211" s="146" t="s">
        <v>206</v>
      </c>
      <c r="F211" s="145">
        <v>624633000</v>
      </c>
      <c r="G211" s="146" t="s">
        <v>227</v>
      </c>
      <c r="H211" s="146" t="s">
        <v>8</v>
      </c>
      <c r="I211" s="146" t="s">
        <v>209</v>
      </c>
    </row>
    <row r="212" spans="1:9">
      <c r="A212" s="145">
        <v>2006</v>
      </c>
      <c r="B212" s="146" t="s">
        <v>6</v>
      </c>
      <c r="C212" s="146" t="s">
        <v>12</v>
      </c>
      <c r="D212" s="145">
        <v>312026100</v>
      </c>
      <c r="E212" s="146" t="s">
        <v>206</v>
      </c>
      <c r="F212" s="145">
        <v>123778000</v>
      </c>
      <c r="G212" s="146" t="s">
        <v>228</v>
      </c>
      <c r="H212" s="146" t="s">
        <v>8</v>
      </c>
      <c r="I212" s="146" t="s">
        <v>209</v>
      </c>
    </row>
    <row r="213" spans="1:9">
      <c r="A213" s="145">
        <v>2006</v>
      </c>
      <c r="B213" s="146" t="s">
        <v>6</v>
      </c>
      <c r="C213" s="146" t="s">
        <v>208</v>
      </c>
      <c r="D213" s="145">
        <v>2800</v>
      </c>
      <c r="E213" s="146" t="s">
        <v>206</v>
      </c>
      <c r="F213" s="145">
        <v>14000</v>
      </c>
      <c r="G213" s="146" t="s">
        <v>207</v>
      </c>
      <c r="H213" s="146" t="s">
        <v>8</v>
      </c>
      <c r="I213" s="146" t="s">
        <v>209</v>
      </c>
    </row>
    <row r="214" spans="1:9">
      <c r="A214" s="145">
        <v>2006</v>
      </c>
      <c r="B214" s="146" t="s">
        <v>6</v>
      </c>
      <c r="C214" s="146" t="s">
        <v>208</v>
      </c>
      <c r="D214" s="145">
        <v>93000</v>
      </c>
      <c r="E214" s="146" t="s">
        <v>206</v>
      </c>
      <c r="F214" s="145">
        <v>269000</v>
      </c>
      <c r="G214" s="146" t="s">
        <v>228</v>
      </c>
      <c r="H214" s="146" t="s">
        <v>8</v>
      </c>
      <c r="I214" s="146" t="s">
        <v>209</v>
      </c>
    </row>
    <row r="215" spans="1:9">
      <c r="A215" s="145">
        <v>2006</v>
      </c>
      <c r="B215" s="146" t="s">
        <v>6</v>
      </c>
      <c r="C215" s="146" t="s">
        <v>208</v>
      </c>
      <c r="D215" s="145">
        <v>591400</v>
      </c>
      <c r="E215" s="146" t="s">
        <v>206</v>
      </c>
      <c r="F215" s="145">
        <v>3590000</v>
      </c>
      <c r="G215" s="146" t="s">
        <v>227</v>
      </c>
      <c r="H215" s="146" t="s">
        <v>8</v>
      </c>
      <c r="I215" s="146" t="s">
        <v>209</v>
      </c>
    </row>
    <row r="216" spans="1:9">
      <c r="A216" s="145">
        <v>2006</v>
      </c>
      <c r="B216" s="146" t="s">
        <v>6</v>
      </c>
      <c r="C216" s="146" t="s">
        <v>92</v>
      </c>
      <c r="D216" s="145">
        <v>2800</v>
      </c>
      <c r="E216" s="146" t="s">
        <v>206</v>
      </c>
      <c r="F216" s="145">
        <v>15000</v>
      </c>
      <c r="G216" s="146" t="s">
        <v>207</v>
      </c>
      <c r="H216" s="146" t="s">
        <v>8</v>
      </c>
      <c r="I216" s="146" t="s">
        <v>209</v>
      </c>
    </row>
    <row r="217" spans="1:9">
      <c r="A217" s="145">
        <v>2006</v>
      </c>
      <c r="B217" s="146" t="s">
        <v>6</v>
      </c>
      <c r="C217" s="146" t="s">
        <v>92</v>
      </c>
      <c r="D217" s="145">
        <v>6257600</v>
      </c>
      <c r="E217" s="146" t="s">
        <v>206</v>
      </c>
      <c r="F217" s="145">
        <v>4222000</v>
      </c>
      <c r="G217" s="146" t="s">
        <v>228</v>
      </c>
      <c r="H217" s="146" t="s">
        <v>8</v>
      </c>
      <c r="I217" s="146" t="s">
        <v>209</v>
      </c>
    </row>
    <row r="218" spans="1:9">
      <c r="A218" s="145">
        <v>2006</v>
      </c>
      <c r="B218" s="146" t="s">
        <v>6</v>
      </c>
      <c r="C218" s="146" t="s">
        <v>92</v>
      </c>
      <c r="D218" s="145">
        <v>8191000</v>
      </c>
      <c r="E218" s="146" t="s">
        <v>206</v>
      </c>
      <c r="F218" s="145">
        <v>30850000</v>
      </c>
      <c r="G218" s="146" t="s">
        <v>227</v>
      </c>
      <c r="H218" s="146" t="s">
        <v>8</v>
      </c>
      <c r="I218" s="146" t="s">
        <v>209</v>
      </c>
    </row>
    <row r="219" spans="1:9">
      <c r="A219" s="145">
        <v>2006</v>
      </c>
      <c r="B219" s="146" t="s">
        <v>6</v>
      </c>
      <c r="C219" s="146" t="s">
        <v>13</v>
      </c>
      <c r="D219" s="145">
        <v>215900</v>
      </c>
      <c r="E219" s="146" t="s">
        <v>206</v>
      </c>
      <c r="F219" s="145">
        <v>805000</v>
      </c>
      <c r="G219" s="146" t="s">
        <v>207</v>
      </c>
      <c r="H219" s="146" t="s">
        <v>8</v>
      </c>
      <c r="I219" s="146" t="s">
        <v>209</v>
      </c>
    </row>
    <row r="220" spans="1:9">
      <c r="A220" s="145">
        <v>2006</v>
      </c>
      <c r="B220" s="146" t="s">
        <v>6</v>
      </c>
      <c r="C220" s="146" t="s">
        <v>13</v>
      </c>
      <c r="D220" s="145">
        <v>15658100</v>
      </c>
      <c r="E220" s="146" t="s">
        <v>206</v>
      </c>
      <c r="F220" s="145">
        <v>52460000</v>
      </c>
      <c r="G220" s="146" t="s">
        <v>227</v>
      </c>
      <c r="H220" s="146" t="s">
        <v>8</v>
      </c>
      <c r="I220" s="146" t="s">
        <v>209</v>
      </c>
    </row>
    <row r="221" spans="1:9">
      <c r="A221" s="145">
        <v>2006</v>
      </c>
      <c r="B221" s="146" t="s">
        <v>6</v>
      </c>
      <c r="C221" s="146" t="s">
        <v>13</v>
      </c>
      <c r="D221" s="145">
        <v>22515300</v>
      </c>
      <c r="E221" s="146" t="s">
        <v>206</v>
      </c>
      <c r="F221" s="145">
        <v>17490000</v>
      </c>
      <c r="G221" s="146" t="s">
        <v>228</v>
      </c>
      <c r="H221" s="146" t="s">
        <v>8</v>
      </c>
      <c r="I221" s="146" t="s">
        <v>209</v>
      </c>
    </row>
    <row r="222" spans="1:9">
      <c r="A222" s="145">
        <v>2006</v>
      </c>
      <c r="B222" s="146" t="s">
        <v>6</v>
      </c>
      <c r="C222" s="146" t="s">
        <v>14</v>
      </c>
      <c r="D222" s="145">
        <v>39886800</v>
      </c>
      <c r="E222" s="146" t="s">
        <v>206</v>
      </c>
      <c r="F222" s="145">
        <v>140586000</v>
      </c>
      <c r="G222" s="146" t="s">
        <v>207</v>
      </c>
      <c r="H222" s="146" t="s">
        <v>8</v>
      </c>
      <c r="I222" s="146" t="s">
        <v>209</v>
      </c>
    </row>
    <row r="223" spans="1:9">
      <c r="A223" s="145">
        <v>2006</v>
      </c>
      <c r="B223" s="146" t="s">
        <v>6</v>
      </c>
      <c r="C223" s="146" t="s">
        <v>14</v>
      </c>
      <c r="D223" s="145">
        <v>70546200</v>
      </c>
      <c r="E223" s="146" t="s">
        <v>206</v>
      </c>
      <c r="F223" s="145">
        <v>193724000</v>
      </c>
      <c r="G223" s="146" t="s">
        <v>227</v>
      </c>
      <c r="H223" s="146" t="s">
        <v>8</v>
      </c>
      <c r="I223" s="146" t="s">
        <v>209</v>
      </c>
    </row>
    <row r="224" spans="1:9">
      <c r="A224" s="145">
        <v>2006</v>
      </c>
      <c r="B224" s="146" t="s">
        <v>6</v>
      </c>
      <c r="C224" s="146" t="s">
        <v>14</v>
      </c>
      <c r="D224" s="145">
        <v>103682900</v>
      </c>
      <c r="E224" s="146" t="s">
        <v>206</v>
      </c>
      <c r="F224" s="145">
        <v>42808000</v>
      </c>
      <c r="G224" s="146" t="s">
        <v>228</v>
      </c>
      <c r="H224" s="146" t="s">
        <v>8</v>
      </c>
      <c r="I224" s="146" t="s">
        <v>209</v>
      </c>
    </row>
    <row r="225" spans="1:9">
      <c r="A225" s="145">
        <v>2006</v>
      </c>
      <c r="B225" s="146" t="s">
        <v>6</v>
      </c>
      <c r="C225" s="146" t="s">
        <v>28</v>
      </c>
      <c r="D225" s="145">
        <v>1900</v>
      </c>
      <c r="E225" s="146" t="s">
        <v>206</v>
      </c>
      <c r="F225" s="145">
        <v>28000</v>
      </c>
      <c r="G225" s="146" t="s">
        <v>207</v>
      </c>
      <c r="H225" s="146" t="s">
        <v>8</v>
      </c>
      <c r="I225" s="146" t="s">
        <v>209</v>
      </c>
    </row>
    <row r="226" spans="1:9">
      <c r="A226" s="145">
        <v>2006</v>
      </c>
      <c r="B226" s="146" t="s">
        <v>6</v>
      </c>
      <c r="C226" s="146" t="s">
        <v>28</v>
      </c>
      <c r="D226" s="145">
        <v>16994400</v>
      </c>
      <c r="E226" s="146" t="s">
        <v>206</v>
      </c>
      <c r="F226" s="145">
        <v>57180000</v>
      </c>
      <c r="G226" s="146" t="s">
        <v>227</v>
      </c>
      <c r="H226" s="146" t="s">
        <v>8</v>
      </c>
      <c r="I226" s="146" t="s">
        <v>209</v>
      </c>
    </row>
    <row r="227" spans="1:9">
      <c r="A227" s="145">
        <v>2006</v>
      </c>
      <c r="B227" s="146" t="s">
        <v>6</v>
      </c>
      <c r="C227" s="146" t="s">
        <v>28</v>
      </c>
      <c r="D227" s="145">
        <v>29570300</v>
      </c>
      <c r="E227" s="146" t="s">
        <v>206</v>
      </c>
      <c r="F227" s="145">
        <v>26064000</v>
      </c>
      <c r="G227" s="146" t="s">
        <v>228</v>
      </c>
      <c r="H227" s="146" t="s">
        <v>8</v>
      </c>
      <c r="I227" s="146" t="s">
        <v>209</v>
      </c>
    </row>
    <row r="228" spans="1:9">
      <c r="A228" s="145">
        <v>2006</v>
      </c>
      <c r="B228" s="146" t="s">
        <v>6</v>
      </c>
      <c r="C228" s="146" t="s">
        <v>16</v>
      </c>
      <c r="D228" s="145">
        <v>98687494</v>
      </c>
      <c r="E228" s="146" t="s">
        <v>206</v>
      </c>
      <c r="F228" s="145">
        <v>508879000</v>
      </c>
      <c r="G228" s="146" t="s">
        <v>207</v>
      </c>
      <c r="H228" s="146" t="s">
        <v>8</v>
      </c>
      <c r="I228" s="146" t="s">
        <v>17</v>
      </c>
    </row>
    <row r="229" spans="1:9">
      <c r="A229" s="145">
        <v>2006</v>
      </c>
      <c r="B229" s="146" t="s">
        <v>6</v>
      </c>
      <c r="C229" s="146" t="s">
        <v>16</v>
      </c>
      <c r="D229" s="145">
        <v>582155363</v>
      </c>
      <c r="E229" s="146" t="s">
        <v>206</v>
      </c>
      <c r="F229" s="145">
        <v>1605497000</v>
      </c>
      <c r="G229" s="146" t="s">
        <v>227</v>
      </c>
      <c r="H229" s="146" t="s">
        <v>8</v>
      </c>
      <c r="I229" s="146" t="s">
        <v>17</v>
      </c>
    </row>
    <row r="230" spans="1:9">
      <c r="A230" s="145">
        <v>2006</v>
      </c>
      <c r="B230" s="146" t="s">
        <v>6</v>
      </c>
      <c r="C230" s="146" t="s">
        <v>16</v>
      </c>
      <c r="D230" s="145">
        <v>692564064</v>
      </c>
      <c r="E230" s="146" t="s">
        <v>206</v>
      </c>
      <c r="F230" s="145">
        <v>378062000</v>
      </c>
      <c r="G230" s="146" t="s">
        <v>228</v>
      </c>
      <c r="H230" s="146" t="s">
        <v>8</v>
      </c>
      <c r="I230" s="146" t="s">
        <v>17</v>
      </c>
    </row>
    <row r="231" spans="1:9">
      <c r="A231" s="145">
        <v>2007</v>
      </c>
      <c r="B231" s="146" t="s">
        <v>6</v>
      </c>
      <c r="C231" s="146" t="s">
        <v>7</v>
      </c>
      <c r="D231" s="145">
        <v>6500</v>
      </c>
      <c r="E231" s="146" t="s">
        <v>206</v>
      </c>
      <c r="F231" s="145">
        <v>33000</v>
      </c>
      <c r="G231" s="146" t="s">
        <v>207</v>
      </c>
      <c r="H231" s="146" t="s">
        <v>8</v>
      </c>
      <c r="I231" s="146" t="s">
        <v>209</v>
      </c>
    </row>
    <row r="232" spans="1:9">
      <c r="A232" s="145">
        <v>2007</v>
      </c>
      <c r="B232" s="146" t="s">
        <v>6</v>
      </c>
      <c r="C232" s="146" t="s">
        <v>7</v>
      </c>
      <c r="D232" s="145">
        <v>2813000</v>
      </c>
      <c r="E232" s="146" t="s">
        <v>206</v>
      </c>
      <c r="F232" s="145">
        <v>9287000</v>
      </c>
      <c r="G232" s="146" t="s">
        <v>227</v>
      </c>
      <c r="H232" s="146" t="s">
        <v>8</v>
      </c>
      <c r="I232" s="146" t="s">
        <v>209</v>
      </c>
    </row>
    <row r="233" spans="1:9">
      <c r="A233" s="145">
        <v>2007</v>
      </c>
      <c r="B233" s="146" t="s">
        <v>6</v>
      </c>
      <c r="C233" s="146" t="s">
        <v>7</v>
      </c>
      <c r="D233" s="145">
        <v>3521500</v>
      </c>
      <c r="E233" s="146" t="s">
        <v>206</v>
      </c>
      <c r="F233" s="145">
        <v>3388000</v>
      </c>
      <c r="G233" s="146" t="s">
        <v>228</v>
      </c>
      <c r="H233" s="146" t="s">
        <v>8</v>
      </c>
      <c r="I233" s="146" t="s">
        <v>209</v>
      </c>
    </row>
    <row r="234" spans="1:9">
      <c r="A234" s="145">
        <v>2007</v>
      </c>
      <c r="B234" s="146" t="s">
        <v>6</v>
      </c>
      <c r="C234" s="146" t="s">
        <v>98</v>
      </c>
      <c r="D234" s="145">
        <v>19500</v>
      </c>
      <c r="E234" s="146" t="s">
        <v>206</v>
      </c>
      <c r="F234" s="145">
        <v>156000</v>
      </c>
      <c r="G234" s="146" t="s">
        <v>207</v>
      </c>
      <c r="H234" s="146" t="s">
        <v>8</v>
      </c>
      <c r="I234" s="146" t="s">
        <v>209</v>
      </c>
    </row>
    <row r="235" spans="1:9">
      <c r="A235" s="145">
        <v>2007</v>
      </c>
      <c r="B235" s="146" t="s">
        <v>6</v>
      </c>
      <c r="C235" s="146" t="s">
        <v>98</v>
      </c>
      <c r="D235" s="145">
        <v>13235400</v>
      </c>
      <c r="E235" s="146" t="s">
        <v>206</v>
      </c>
      <c r="F235" s="145">
        <v>50919000</v>
      </c>
      <c r="G235" s="146" t="s">
        <v>227</v>
      </c>
      <c r="H235" s="146" t="s">
        <v>8</v>
      </c>
      <c r="I235" s="146" t="s">
        <v>209</v>
      </c>
    </row>
    <row r="236" spans="1:9">
      <c r="A236" s="145">
        <v>2007</v>
      </c>
      <c r="B236" s="146" t="s">
        <v>6</v>
      </c>
      <c r="C236" s="146" t="s">
        <v>98</v>
      </c>
      <c r="D236" s="145">
        <v>31941800</v>
      </c>
      <c r="E236" s="146" t="s">
        <v>206</v>
      </c>
      <c r="F236" s="145">
        <v>29933000</v>
      </c>
      <c r="G236" s="146" t="s">
        <v>228</v>
      </c>
      <c r="H236" s="146" t="s">
        <v>8</v>
      </c>
      <c r="I236" s="146" t="s">
        <v>209</v>
      </c>
    </row>
    <row r="237" spans="1:9">
      <c r="A237" s="145">
        <v>2007</v>
      </c>
      <c r="B237" s="146" t="s">
        <v>6</v>
      </c>
      <c r="C237" s="146" t="s">
        <v>10</v>
      </c>
      <c r="D237" s="145">
        <v>2300</v>
      </c>
      <c r="E237" s="146" t="s">
        <v>206</v>
      </c>
      <c r="F237" s="145">
        <v>8000</v>
      </c>
      <c r="G237" s="146" t="s">
        <v>207</v>
      </c>
      <c r="H237" s="146" t="s">
        <v>8</v>
      </c>
      <c r="I237" s="146" t="s">
        <v>209</v>
      </c>
    </row>
    <row r="238" spans="1:9">
      <c r="A238" s="145">
        <v>2007</v>
      </c>
      <c r="B238" s="146" t="s">
        <v>6</v>
      </c>
      <c r="C238" s="146" t="s">
        <v>10</v>
      </c>
      <c r="D238" s="145">
        <v>19569800</v>
      </c>
      <c r="E238" s="146" t="s">
        <v>206</v>
      </c>
      <c r="F238" s="145">
        <v>62975000</v>
      </c>
      <c r="G238" s="146" t="s">
        <v>227</v>
      </c>
      <c r="H238" s="146" t="s">
        <v>8</v>
      </c>
      <c r="I238" s="146" t="s">
        <v>209</v>
      </c>
    </row>
    <row r="239" spans="1:9">
      <c r="A239" s="145">
        <v>2007</v>
      </c>
      <c r="B239" s="146" t="s">
        <v>6</v>
      </c>
      <c r="C239" s="146" t="s">
        <v>10</v>
      </c>
      <c r="D239" s="145">
        <v>43156000</v>
      </c>
      <c r="E239" s="146" t="s">
        <v>206</v>
      </c>
      <c r="F239" s="145">
        <v>28559000</v>
      </c>
      <c r="G239" s="146" t="s">
        <v>228</v>
      </c>
      <c r="H239" s="146" t="s">
        <v>8</v>
      </c>
      <c r="I239" s="146" t="s">
        <v>209</v>
      </c>
    </row>
    <row r="240" spans="1:9">
      <c r="A240" s="145">
        <v>2007</v>
      </c>
      <c r="B240" s="146" t="s">
        <v>6</v>
      </c>
      <c r="C240" s="146" t="s">
        <v>30</v>
      </c>
      <c r="D240" s="145">
        <v>16100100</v>
      </c>
      <c r="E240" s="146" t="s">
        <v>206</v>
      </c>
      <c r="F240" s="145">
        <v>285949000</v>
      </c>
      <c r="G240" s="146" t="s">
        <v>207</v>
      </c>
      <c r="H240" s="146" t="s">
        <v>8</v>
      </c>
      <c r="I240" s="146" t="s">
        <v>209</v>
      </c>
    </row>
    <row r="241" spans="1:9">
      <c r="A241" s="145">
        <v>2007</v>
      </c>
      <c r="B241" s="146" t="s">
        <v>6</v>
      </c>
      <c r="C241" s="146" t="s">
        <v>30</v>
      </c>
      <c r="D241" s="145">
        <v>87638000</v>
      </c>
      <c r="E241" s="146" t="s">
        <v>206</v>
      </c>
      <c r="F241" s="145">
        <v>74009000</v>
      </c>
      <c r="G241" s="146" t="s">
        <v>228</v>
      </c>
      <c r="H241" s="146" t="s">
        <v>8</v>
      </c>
      <c r="I241" s="146" t="s">
        <v>209</v>
      </c>
    </row>
    <row r="242" spans="1:9">
      <c r="A242" s="145">
        <v>2007</v>
      </c>
      <c r="B242" s="146" t="s">
        <v>6</v>
      </c>
      <c r="C242" s="146" t="s">
        <v>30</v>
      </c>
      <c r="D242" s="145">
        <v>134611600</v>
      </c>
      <c r="E242" s="146" t="s">
        <v>206</v>
      </c>
      <c r="F242" s="145">
        <v>446083000</v>
      </c>
      <c r="G242" s="146" t="s">
        <v>227</v>
      </c>
      <c r="H242" s="146" t="s">
        <v>8</v>
      </c>
      <c r="I242" s="146" t="s">
        <v>209</v>
      </c>
    </row>
    <row r="243" spans="1:9">
      <c r="A243" s="145">
        <v>2007</v>
      </c>
      <c r="B243" s="146" t="s">
        <v>6</v>
      </c>
      <c r="C243" s="146" t="s">
        <v>12</v>
      </c>
      <c r="D243" s="145">
        <v>30604800</v>
      </c>
      <c r="E243" s="146" t="s">
        <v>206</v>
      </c>
      <c r="F243" s="145">
        <v>105053000</v>
      </c>
      <c r="G243" s="146" t="s">
        <v>207</v>
      </c>
      <c r="H243" s="146" t="s">
        <v>8</v>
      </c>
      <c r="I243" s="146" t="s">
        <v>209</v>
      </c>
    </row>
    <row r="244" spans="1:9">
      <c r="A244" s="145">
        <v>2007</v>
      </c>
      <c r="B244" s="146" t="s">
        <v>6</v>
      </c>
      <c r="C244" s="146" t="s">
        <v>12</v>
      </c>
      <c r="D244" s="145">
        <v>257470300</v>
      </c>
      <c r="E244" s="146" t="s">
        <v>206</v>
      </c>
      <c r="F244" s="145">
        <v>698461000</v>
      </c>
      <c r="G244" s="146" t="s">
        <v>227</v>
      </c>
      <c r="H244" s="146" t="s">
        <v>8</v>
      </c>
      <c r="I244" s="146" t="s">
        <v>209</v>
      </c>
    </row>
    <row r="245" spans="1:9">
      <c r="A245" s="145">
        <v>2007</v>
      </c>
      <c r="B245" s="146" t="s">
        <v>6</v>
      </c>
      <c r="C245" s="146" t="s">
        <v>12</v>
      </c>
      <c r="D245" s="145">
        <v>307725800</v>
      </c>
      <c r="E245" s="146" t="s">
        <v>206</v>
      </c>
      <c r="F245" s="145">
        <v>155630000</v>
      </c>
      <c r="G245" s="146" t="s">
        <v>228</v>
      </c>
      <c r="H245" s="146" t="s">
        <v>8</v>
      </c>
      <c r="I245" s="146" t="s">
        <v>209</v>
      </c>
    </row>
    <row r="246" spans="1:9">
      <c r="A246" s="145">
        <v>2007</v>
      </c>
      <c r="B246" s="146" t="s">
        <v>6</v>
      </c>
      <c r="C246" s="146" t="s">
        <v>208</v>
      </c>
      <c r="D246" s="145">
        <v>1500</v>
      </c>
      <c r="E246" s="146" t="s">
        <v>206</v>
      </c>
      <c r="F246" s="145">
        <v>11000</v>
      </c>
      <c r="G246" s="146" t="s">
        <v>207</v>
      </c>
      <c r="H246" s="146" t="s">
        <v>8</v>
      </c>
      <c r="I246" s="146" t="s">
        <v>209</v>
      </c>
    </row>
    <row r="247" spans="1:9">
      <c r="A247" s="145">
        <v>2007</v>
      </c>
      <c r="B247" s="146" t="s">
        <v>6</v>
      </c>
      <c r="C247" s="146" t="s">
        <v>208</v>
      </c>
      <c r="D247" s="145">
        <v>120200</v>
      </c>
      <c r="E247" s="146" t="s">
        <v>206</v>
      </c>
      <c r="F247" s="145">
        <v>418000</v>
      </c>
      <c r="G247" s="146" t="s">
        <v>228</v>
      </c>
      <c r="H247" s="146" t="s">
        <v>8</v>
      </c>
      <c r="I247" s="146" t="s">
        <v>209</v>
      </c>
    </row>
    <row r="248" spans="1:9">
      <c r="A248" s="145">
        <v>2007</v>
      </c>
      <c r="B248" s="146" t="s">
        <v>6</v>
      </c>
      <c r="C248" s="146" t="s">
        <v>208</v>
      </c>
      <c r="D248" s="145">
        <v>771100</v>
      </c>
      <c r="E248" s="146" t="s">
        <v>206</v>
      </c>
      <c r="F248" s="145">
        <v>5406000</v>
      </c>
      <c r="G248" s="146" t="s">
        <v>227</v>
      </c>
      <c r="H248" s="146" t="s">
        <v>8</v>
      </c>
      <c r="I248" s="146" t="s">
        <v>209</v>
      </c>
    </row>
    <row r="249" spans="1:9">
      <c r="A249" s="145">
        <v>2007</v>
      </c>
      <c r="B249" s="146" t="s">
        <v>6</v>
      </c>
      <c r="C249" s="146" t="s">
        <v>92</v>
      </c>
      <c r="D249" s="145">
        <v>15200</v>
      </c>
      <c r="E249" s="146" t="s">
        <v>206</v>
      </c>
      <c r="F249" s="145">
        <v>46000</v>
      </c>
      <c r="G249" s="146" t="s">
        <v>207</v>
      </c>
      <c r="H249" s="146" t="s">
        <v>8</v>
      </c>
      <c r="I249" s="146" t="s">
        <v>209</v>
      </c>
    </row>
    <row r="250" spans="1:9">
      <c r="A250" s="145">
        <v>2007</v>
      </c>
      <c r="B250" s="146" t="s">
        <v>6</v>
      </c>
      <c r="C250" s="146" t="s">
        <v>92</v>
      </c>
      <c r="D250" s="145">
        <v>6876500</v>
      </c>
      <c r="E250" s="146" t="s">
        <v>206</v>
      </c>
      <c r="F250" s="145">
        <v>3902000</v>
      </c>
      <c r="G250" s="146" t="s">
        <v>228</v>
      </c>
      <c r="H250" s="146" t="s">
        <v>8</v>
      </c>
      <c r="I250" s="146" t="s">
        <v>209</v>
      </c>
    </row>
    <row r="251" spans="1:9">
      <c r="A251" s="145">
        <v>2007</v>
      </c>
      <c r="B251" s="146" t="s">
        <v>6</v>
      </c>
      <c r="C251" s="146" t="s">
        <v>92</v>
      </c>
      <c r="D251" s="145">
        <v>8052300</v>
      </c>
      <c r="E251" s="146" t="s">
        <v>206</v>
      </c>
      <c r="F251" s="145">
        <v>34831000</v>
      </c>
      <c r="G251" s="146" t="s">
        <v>227</v>
      </c>
      <c r="H251" s="146" t="s">
        <v>8</v>
      </c>
      <c r="I251" s="146" t="s">
        <v>209</v>
      </c>
    </row>
    <row r="252" spans="1:9">
      <c r="A252" s="145">
        <v>2007</v>
      </c>
      <c r="B252" s="146" t="s">
        <v>6</v>
      </c>
      <c r="C252" s="146" t="s">
        <v>13</v>
      </c>
      <c r="D252" s="145">
        <v>72200</v>
      </c>
      <c r="E252" s="146" t="s">
        <v>206</v>
      </c>
      <c r="F252" s="145">
        <v>428000</v>
      </c>
      <c r="G252" s="146" t="s">
        <v>207</v>
      </c>
      <c r="H252" s="146" t="s">
        <v>8</v>
      </c>
      <c r="I252" s="146" t="s">
        <v>209</v>
      </c>
    </row>
    <row r="253" spans="1:9">
      <c r="A253" s="145">
        <v>2007</v>
      </c>
      <c r="B253" s="146" t="s">
        <v>6</v>
      </c>
      <c r="C253" s="146" t="s">
        <v>13</v>
      </c>
      <c r="D253" s="145">
        <v>16421500</v>
      </c>
      <c r="E253" s="146" t="s">
        <v>206</v>
      </c>
      <c r="F253" s="145">
        <v>60463000</v>
      </c>
      <c r="G253" s="146" t="s">
        <v>227</v>
      </c>
      <c r="H253" s="146" t="s">
        <v>8</v>
      </c>
      <c r="I253" s="146" t="s">
        <v>209</v>
      </c>
    </row>
    <row r="254" spans="1:9">
      <c r="A254" s="145">
        <v>2007</v>
      </c>
      <c r="B254" s="146" t="s">
        <v>6</v>
      </c>
      <c r="C254" s="146" t="s">
        <v>13</v>
      </c>
      <c r="D254" s="145">
        <v>41224300</v>
      </c>
      <c r="E254" s="146" t="s">
        <v>206</v>
      </c>
      <c r="F254" s="145">
        <v>30908000</v>
      </c>
      <c r="G254" s="146" t="s">
        <v>228</v>
      </c>
      <c r="H254" s="146" t="s">
        <v>8</v>
      </c>
      <c r="I254" s="146" t="s">
        <v>209</v>
      </c>
    </row>
    <row r="255" spans="1:9">
      <c r="A255" s="145">
        <v>2007</v>
      </c>
      <c r="B255" s="146" t="s">
        <v>6</v>
      </c>
      <c r="C255" s="146" t="s">
        <v>14</v>
      </c>
      <c r="D255" s="145">
        <v>28574100</v>
      </c>
      <c r="E255" s="146" t="s">
        <v>206</v>
      </c>
      <c r="F255" s="145">
        <v>106118000</v>
      </c>
      <c r="G255" s="146" t="s">
        <v>207</v>
      </c>
      <c r="H255" s="146" t="s">
        <v>8</v>
      </c>
      <c r="I255" s="146" t="s">
        <v>209</v>
      </c>
    </row>
    <row r="256" spans="1:9">
      <c r="A256" s="145">
        <v>2007</v>
      </c>
      <c r="B256" s="146" t="s">
        <v>6</v>
      </c>
      <c r="C256" s="146" t="s">
        <v>14</v>
      </c>
      <c r="D256" s="145">
        <v>73336200</v>
      </c>
      <c r="E256" s="146" t="s">
        <v>206</v>
      </c>
      <c r="F256" s="145">
        <v>208630000</v>
      </c>
      <c r="G256" s="146" t="s">
        <v>227</v>
      </c>
      <c r="H256" s="146" t="s">
        <v>8</v>
      </c>
      <c r="I256" s="146" t="s">
        <v>209</v>
      </c>
    </row>
    <row r="257" spans="1:9">
      <c r="A257" s="145">
        <v>2007</v>
      </c>
      <c r="B257" s="146" t="s">
        <v>6</v>
      </c>
      <c r="C257" s="146" t="s">
        <v>14</v>
      </c>
      <c r="D257" s="145">
        <v>126498500</v>
      </c>
      <c r="E257" s="146" t="s">
        <v>206</v>
      </c>
      <c r="F257" s="145">
        <v>54739000</v>
      </c>
      <c r="G257" s="146" t="s">
        <v>228</v>
      </c>
      <c r="H257" s="146" t="s">
        <v>8</v>
      </c>
      <c r="I257" s="146" t="s">
        <v>209</v>
      </c>
    </row>
    <row r="258" spans="1:9">
      <c r="A258" s="145">
        <v>2007</v>
      </c>
      <c r="B258" s="146" t="s">
        <v>6</v>
      </c>
      <c r="C258" s="146" t="s">
        <v>28</v>
      </c>
      <c r="D258" s="145">
        <v>4100</v>
      </c>
      <c r="E258" s="146" t="s">
        <v>206</v>
      </c>
      <c r="F258" s="145">
        <v>69000</v>
      </c>
      <c r="G258" s="146" t="s">
        <v>207</v>
      </c>
      <c r="H258" s="146" t="s">
        <v>8</v>
      </c>
      <c r="I258" s="146" t="s">
        <v>209</v>
      </c>
    </row>
    <row r="259" spans="1:9">
      <c r="A259" s="145">
        <v>2007</v>
      </c>
      <c r="B259" s="146" t="s">
        <v>6</v>
      </c>
      <c r="C259" s="146" t="s">
        <v>28</v>
      </c>
      <c r="D259" s="145">
        <v>15122800</v>
      </c>
      <c r="E259" s="146" t="s">
        <v>206</v>
      </c>
      <c r="F259" s="145">
        <v>56859000</v>
      </c>
      <c r="G259" s="146" t="s">
        <v>227</v>
      </c>
      <c r="H259" s="146" t="s">
        <v>8</v>
      </c>
      <c r="I259" s="146" t="s">
        <v>209</v>
      </c>
    </row>
    <row r="260" spans="1:9">
      <c r="A260" s="145">
        <v>2007</v>
      </c>
      <c r="B260" s="146" t="s">
        <v>6</v>
      </c>
      <c r="C260" s="146" t="s">
        <v>28</v>
      </c>
      <c r="D260" s="145">
        <v>31191800</v>
      </c>
      <c r="E260" s="146" t="s">
        <v>206</v>
      </c>
      <c r="F260" s="145">
        <v>27532000</v>
      </c>
      <c r="G260" s="146" t="s">
        <v>228</v>
      </c>
      <c r="H260" s="146" t="s">
        <v>8</v>
      </c>
      <c r="I260" s="146" t="s">
        <v>209</v>
      </c>
    </row>
    <row r="261" spans="1:9">
      <c r="A261" s="145">
        <v>2007</v>
      </c>
      <c r="B261" s="146" t="s">
        <v>6</v>
      </c>
      <c r="C261" s="146" t="s">
        <v>16</v>
      </c>
      <c r="D261" s="145">
        <v>76715600</v>
      </c>
      <c r="E261" s="146" t="s">
        <v>206</v>
      </c>
      <c r="F261" s="145">
        <v>503652000</v>
      </c>
      <c r="G261" s="146" t="s">
        <v>207</v>
      </c>
      <c r="H261" s="146" t="s">
        <v>8</v>
      </c>
      <c r="I261" s="146" t="s">
        <v>209</v>
      </c>
    </row>
    <row r="262" spans="1:9">
      <c r="A262" s="145">
        <v>2007</v>
      </c>
      <c r="B262" s="146" t="s">
        <v>6</v>
      </c>
      <c r="C262" s="146" t="s">
        <v>16</v>
      </c>
      <c r="D262" s="145">
        <v>585691274</v>
      </c>
      <c r="E262" s="146" t="s">
        <v>206</v>
      </c>
      <c r="F262" s="145">
        <v>1736671000</v>
      </c>
      <c r="G262" s="146" t="s">
        <v>227</v>
      </c>
      <c r="H262" s="146" t="s">
        <v>8</v>
      </c>
      <c r="I262" s="146" t="s">
        <v>17</v>
      </c>
    </row>
    <row r="263" spans="1:9">
      <c r="A263" s="145">
        <v>2007</v>
      </c>
      <c r="B263" s="146" t="s">
        <v>6</v>
      </c>
      <c r="C263" s="146" t="s">
        <v>16</v>
      </c>
      <c r="D263" s="145">
        <v>756126700</v>
      </c>
      <c r="E263" s="146" t="s">
        <v>206</v>
      </c>
      <c r="F263" s="145">
        <v>463502000</v>
      </c>
      <c r="G263" s="146" t="s">
        <v>228</v>
      </c>
      <c r="H263" s="146" t="s">
        <v>8</v>
      </c>
      <c r="I263" s="146" t="s">
        <v>209</v>
      </c>
    </row>
    <row r="264" spans="1:9">
      <c r="A264" s="145">
        <v>2008</v>
      </c>
      <c r="B264" s="146" t="s">
        <v>6</v>
      </c>
      <c r="C264" s="146" t="s">
        <v>7</v>
      </c>
      <c r="D264" s="145">
        <v>9800</v>
      </c>
      <c r="E264" s="146" t="s">
        <v>206</v>
      </c>
      <c r="F264" s="145">
        <v>53000</v>
      </c>
      <c r="G264" s="146" t="s">
        <v>207</v>
      </c>
      <c r="H264" s="146" t="s">
        <v>8</v>
      </c>
      <c r="I264" s="146" t="s">
        <v>209</v>
      </c>
    </row>
    <row r="265" spans="1:9">
      <c r="A265" s="145">
        <v>2008</v>
      </c>
      <c r="B265" s="146" t="s">
        <v>6</v>
      </c>
      <c r="C265" s="146" t="s">
        <v>7</v>
      </c>
      <c r="D265" s="145">
        <v>3191100</v>
      </c>
      <c r="E265" s="146" t="s">
        <v>206</v>
      </c>
      <c r="F265" s="145">
        <v>11577000</v>
      </c>
      <c r="G265" s="146" t="s">
        <v>227</v>
      </c>
      <c r="H265" s="146" t="s">
        <v>8</v>
      </c>
      <c r="I265" s="146" t="s">
        <v>209</v>
      </c>
    </row>
    <row r="266" spans="1:9">
      <c r="A266" s="145">
        <v>2008</v>
      </c>
      <c r="B266" s="146" t="s">
        <v>6</v>
      </c>
      <c r="C266" s="146" t="s">
        <v>7</v>
      </c>
      <c r="D266" s="145">
        <v>4389000</v>
      </c>
      <c r="E266" s="146" t="s">
        <v>206</v>
      </c>
      <c r="F266" s="145">
        <v>5076000</v>
      </c>
      <c r="G266" s="146" t="s">
        <v>228</v>
      </c>
      <c r="H266" s="146" t="s">
        <v>8</v>
      </c>
      <c r="I266" s="146" t="s">
        <v>209</v>
      </c>
    </row>
    <row r="267" spans="1:9">
      <c r="A267" s="145">
        <v>2008</v>
      </c>
      <c r="B267" s="146" t="s">
        <v>6</v>
      </c>
      <c r="C267" s="146" t="s">
        <v>98</v>
      </c>
      <c r="D267" s="145">
        <v>28400</v>
      </c>
      <c r="E267" s="146" t="s">
        <v>206</v>
      </c>
      <c r="F267" s="145">
        <v>201000</v>
      </c>
      <c r="G267" s="146" t="s">
        <v>207</v>
      </c>
      <c r="H267" s="146" t="s">
        <v>8</v>
      </c>
      <c r="I267" s="146" t="s">
        <v>209</v>
      </c>
    </row>
    <row r="268" spans="1:9">
      <c r="A268" s="145">
        <v>2008</v>
      </c>
      <c r="B268" s="146" t="s">
        <v>6</v>
      </c>
      <c r="C268" s="146" t="s">
        <v>98</v>
      </c>
      <c r="D268" s="145">
        <v>10737400</v>
      </c>
      <c r="E268" s="146" t="s">
        <v>206</v>
      </c>
      <c r="F268" s="145">
        <v>46258000</v>
      </c>
      <c r="G268" s="146" t="s">
        <v>227</v>
      </c>
      <c r="H268" s="146" t="s">
        <v>8</v>
      </c>
      <c r="I268" s="146" t="s">
        <v>209</v>
      </c>
    </row>
    <row r="269" spans="1:9">
      <c r="A269" s="145">
        <v>2008</v>
      </c>
      <c r="B269" s="146" t="s">
        <v>6</v>
      </c>
      <c r="C269" s="146" t="s">
        <v>98</v>
      </c>
      <c r="D269" s="145">
        <v>19295700</v>
      </c>
      <c r="E269" s="146" t="s">
        <v>206</v>
      </c>
      <c r="F269" s="145">
        <v>23903000</v>
      </c>
      <c r="G269" s="146" t="s">
        <v>228</v>
      </c>
      <c r="H269" s="146" t="s">
        <v>8</v>
      </c>
      <c r="I269" s="146" t="s">
        <v>209</v>
      </c>
    </row>
    <row r="270" spans="1:9">
      <c r="A270" s="145">
        <v>2008</v>
      </c>
      <c r="B270" s="146" t="s">
        <v>6</v>
      </c>
      <c r="C270" s="146" t="s">
        <v>10</v>
      </c>
      <c r="D270" s="145">
        <v>3500</v>
      </c>
      <c r="E270" s="146" t="s">
        <v>206</v>
      </c>
      <c r="F270" s="145">
        <v>17000</v>
      </c>
      <c r="G270" s="146" t="s">
        <v>207</v>
      </c>
      <c r="H270" s="146" t="s">
        <v>8</v>
      </c>
      <c r="I270" s="146" t="s">
        <v>209</v>
      </c>
    </row>
    <row r="271" spans="1:9">
      <c r="A271" s="145">
        <v>2008</v>
      </c>
      <c r="B271" s="146" t="s">
        <v>6</v>
      </c>
      <c r="C271" s="146" t="s">
        <v>10</v>
      </c>
      <c r="D271" s="145">
        <v>13980400</v>
      </c>
      <c r="E271" s="146" t="s">
        <v>206</v>
      </c>
      <c r="F271" s="145">
        <v>47394000</v>
      </c>
      <c r="G271" s="146" t="s">
        <v>227</v>
      </c>
      <c r="H271" s="146" t="s">
        <v>8</v>
      </c>
      <c r="I271" s="146" t="s">
        <v>209</v>
      </c>
    </row>
    <row r="272" spans="1:9">
      <c r="A272" s="145">
        <v>2008</v>
      </c>
      <c r="B272" s="146" t="s">
        <v>6</v>
      </c>
      <c r="C272" s="146" t="s">
        <v>10</v>
      </c>
      <c r="D272" s="145">
        <v>40761400</v>
      </c>
      <c r="E272" s="146" t="s">
        <v>206</v>
      </c>
      <c r="F272" s="145">
        <v>35804000</v>
      </c>
      <c r="G272" s="146" t="s">
        <v>228</v>
      </c>
      <c r="H272" s="146" t="s">
        <v>8</v>
      </c>
      <c r="I272" s="146" t="s">
        <v>209</v>
      </c>
    </row>
    <row r="273" spans="1:9">
      <c r="A273" s="145">
        <v>2008</v>
      </c>
      <c r="B273" s="146" t="s">
        <v>6</v>
      </c>
      <c r="C273" s="146" t="s">
        <v>30</v>
      </c>
      <c r="D273" s="145">
        <v>16858300</v>
      </c>
      <c r="E273" s="146" t="s">
        <v>206</v>
      </c>
      <c r="F273" s="145">
        <v>349273000</v>
      </c>
      <c r="G273" s="146" t="s">
        <v>207</v>
      </c>
      <c r="H273" s="146" t="s">
        <v>8</v>
      </c>
      <c r="I273" s="146" t="s">
        <v>209</v>
      </c>
    </row>
    <row r="274" spans="1:9">
      <c r="A274" s="145">
        <v>2008</v>
      </c>
      <c r="B274" s="146" t="s">
        <v>6</v>
      </c>
      <c r="C274" s="146" t="s">
        <v>30</v>
      </c>
      <c r="D274" s="145">
        <v>75656200</v>
      </c>
      <c r="E274" s="146" t="s">
        <v>206</v>
      </c>
      <c r="F274" s="145">
        <v>84289000</v>
      </c>
      <c r="G274" s="146" t="s">
        <v>228</v>
      </c>
      <c r="H274" s="146" t="s">
        <v>8</v>
      </c>
      <c r="I274" s="146" t="s">
        <v>209</v>
      </c>
    </row>
    <row r="275" spans="1:9">
      <c r="A275" s="145">
        <v>2008</v>
      </c>
      <c r="B275" s="146" t="s">
        <v>6</v>
      </c>
      <c r="C275" s="146" t="s">
        <v>30</v>
      </c>
      <c r="D275" s="145">
        <v>137722500</v>
      </c>
      <c r="E275" s="146" t="s">
        <v>206</v>
      </c>
      <c r="F275" s="145">
        <v>498477000</v>
      </c>
      <c r="G275" s="146" t="s">
        <v>227</v>
      </c>
      <c r="H275" s="146" t="s">
        <v>8</v>
      </c>
      <c r="I275" s="146" t="s">
        <v>209</v>
      </c>
    </row>
    <row r="276" spans="1:9">
      <c r="A276" s="145">
        <v>2008</v>
      </c>
      <c r="B276" s="146" t="s">
        <v>6</v>
      </c>
      <c r="C276" s="146" t="s">
        <v>12</v>
      </c>
      <c r="D276" s="145">
        <v>28475600</v>
      </c>
      <c r="E276" s="146" t="s">
        <v>206</v>
      </c>
      <c r="F276" s="145">
        <v>111527000</v>
      </c>
      <c r="G276" s="146" t="s">
        <v>207</v>
      </c>
      <c r="H276" s="146" t="s">
        <v>8</v>
      </c>
      <c r="I276" s="146" t="s">
        <v>209</v>
      </c>
    </row>
    <row r="277" spans="1:9">
      <c r="A277" s="145">
        <v>2008</v>
      </c>
      <c r="B277" s="146" t="s">
        <v>6</v>
      </c>
      <c r="C277" s="146" t="s">
        <v>12</v>
      </c>
      <c r="D277" s="145">
        <v>265066300</v>
      </c>
      <c r="E277" s="146" t="s">
        <v>206</v>
      </c>
      <c r="F277" s="145">
        <v>180168000</v>
      </c>
      <c r="G277" s="146" t="s">
        <v>228</v>
      </c>
      <c r="H277" s="146" t="s">
        <v>8</v>
      </c>
      <c r="I277" s="146" t="s">
        <v>209</v>
      </c>
    </row>
    <row r="278" spans="1:9">
      <c r="A278" s="145">
        <v>2008</v>
      </c>
      <c r="B278" s="146" t="s">
        <v>6</v>
      </c>
      <c r="C278" s="146" t="s">
        <v>12</v>
      </c>
      <c r="D278" s="145">
        <v>267916900</v>
      </c>
      <c r="E278" s="146" t="s">
        <v>206</v>
      </c>
      <c r="F278" s="145">
        <v>770137000</v>
      </c>
      <c r="G278" s="146" t="s">
        <v>227</v>
      </c>
      <c r="H278" s="146" t="s">
        <v>8</v>
      </c>
      <c r="I278" s="146" t="s">
        <v>209</v>
      </c>
    </row>
    <row r="279" spans="1:9">
      <c r="A279" s="145">
        <v>2008</v>
      </c>
      <c r="B279" s="146" t="s">
        <v>6</v>
      </c>
      <c r="C279" s="146" t="s">
        <v>208</v>
      </c>
      <c r="D279" s="145">
        <v>3100</v>
      </c>
      <c r="E279" s="146" t="s">
        <v>206</v>
      </c>
      <c r="F279" s="145">
        <v>29000</v>
      </c>
      <c r="G279" s="146" t="s">
        <v>207</v>
      </c>
      <c r="H279" s="146" t="s">
        <v>8</v>
      </c>
      <c r="I279" s="146" t="s">
        <v>209</v>
      </c>
    </row>
    <row r="280" spans="1:9">
      <c r="A280" s="145">
        <v>2008</v>
      </c>
      <c r="B280" s="146" t="s">
        <v>6</v>
      </c>
      <c r="C280" s="146" t="s">
        <v>208</v>
      </c>
      <c r="D280" s="145">
        <v>99500</v>
      </c>
      <c r="E280" s="146" t="s">
        <v>206</v>
      </c>
      <c r="F280" s="145">
        <v>367000</v>
      </c>
      <c r="G280" s="146" t="s">
        <v>228</v>
      </c>
      <c r="H280" s="146" t="s">
        <v>8</v>
      </c>
      <c r="I280" s="146" t="s">
        <v>209</v>
      </c>
    </row>
    <row r="281" spans="1:9">
      <c r="A281" s="145">
        <v>2008</v>
      </c>
      <c r="B281" s="146" t="s">
        <v>6</v>
      </c>
      <c r="C281" s="146" t="s">
        <v>208</v>
      </c>
      <c r="D281" s="145">
        <v>729900</v>
      </c>
      <c r="E281" s="146" t="s">
        <v>206</v>
      </c>
      <c r="F281" s="145">
        <v>5643000</v>
      </c>
      <c r="G281" s="146" t="s">
        <v>227</v>
      </c>
      <c r="H281" s="146" t="s">
        <v>8</v>
      </c>
      <c r="I281" s="146" t="s">
        <v>209</v>
      </c>
    </row>
    <row r="282" spans="1:9">
      <c r="A282" s="145">
        <v>2008</v>
      </c>
      <c r="B282" s="146" t="s">
        <v>6</v>
      </c>
      <c r="C282" s="146" t="s">
        <v>92</v>
      </c>
      <c r="D282" s="145">
        <v>1700</v>
      </c>
      <c r="E282" s="146" t="s">
        <v>206</v>
      </c>
      <c r="F282" s="145">
        <v>13000</v>
      </c>
      <c r="G282" s="146" t="s">
        <v>207</v>
      </c>
      <c r="H282" s="146" t="s">
        <v>8</v>
      </c>
      <c r="I282" s="146" t="s">
        <v>209</v>
      </c>
    </row>
    <row r="283" spans="1:9">
      <c r="A283" s="145">
        <v>2008</v>
      </c>
      <c r="B283" s="146" t="s">
        <v>6</v>
      </c>
      <c r="C283" s="146" t="s">
        <v>92</v>
      </c>
      <c r="D283" s="145">
        <v>7129700</v>
      </c>
      <c r="E283" s="146" t="s">
        <v>206</v>
      </c>
      <c r="F283" s="145">
        <v>4946000</v>
      </c>
      <c r="G283" s="146" t="s">
        <v>228</v>
      </c>
      <c r="H283" s="146" t="s">
        <v>8</v>
      </c>
      <c r="I283" s="146" t="s">
        <v>209</v>
      </c>
    </row>
    <row r="284" spans="1:9">
      <c r="A284" s="145">
        <v>2008</v>
      </c>
      <c r="B284" s="146" t="s">
        <v>6</v>
      </c>
      <c r="C284" s="146" t="s">
        <v>92</v>
      </c>
      <c r="D284" s="145">
        <v>9484400</v>
      </c>
      <c r="E284" s="146" t="s">
        <v>206</v>
      </c>
      <c r="F284" s="145">
        <v>43868000</v>
      </c>
      <c r="G284" s="146" t="s">
        <v>227</v>
      </c>
      <c r="H284" s="146" t="s">
        <v>8</v>
      </c>
      <c r="I284" s="146" t="s">
        <v>209</v>
      </c>
    </row>
    <row r="285" spans="1:9">
      <c r="A285" s="145">
        <v>2008</v>
      </c>
      <c r="B285" s="146" t="s">
        <v>6</v>
      </c>
      <c r="C285" s="146" t="s">
        <v>13</v>
      </c>
      <c r="D285" s="145">
        <v>84500</v>
      </c>
      <c r="E285" s="146" t="s">
        <v>206</v>
      </c>
      <c r="F285" s="145">
        <v>575000</v>
      </c>
      <c r="G285" s="146" t="s">
        <v>207</v>
      </c>
      <c r="H285" s="146" t="s">
        <v>8</v>
      </c>
      <c r="I285" s="146" t="s">
        <v>209</v>
      </c>
    </row>
    <row r="286" spans="1:9">
      <c r="A286" s="145">
        <v>2008</v>
      </c>
      <c r="B286" s="146" t="s">
        <v>6</v>
      </c>
      <c r="C286" s="146" t="s">
        <v>13</v>
      </c>
      <c r="D286" s="145">
        <v>16362500</v>
      </c>
      <c r="E286" s="146" t="s">
        <v>206</v>
      </c>
      <c r="F286" s="145">
        <v>65031000</v>
      </c>
      <c r="G286" s="146" t="s">
        <v>227</v>
      </c>
      <c r="H286" s="146" t="s">
        <v>8</v>
      </c>
      <c r="I286" s="146" t="s">
        <v>209</v>
      </c>
    </row>
    <row r="287" spans="1:9">
      <c r="A287" s="145">
        <v>2008</v>
      </c>
      <c r="B287" s="146" t="s">
        <v>6</v>
      </c>
      <c r="C287" s="146" t="s">
        <v>13</v>
      </c>
      <c r="D287" s="145">
        <v>51568200</v>
      </c>
      <c r="E287" s="146" t="s">
        <v>206</v>
      </c>
      <c r="F287" s="145">
        <v>37841000</v>
      </c>
      <c r="G287" s="146" t="s">
        <v>228</v>
      </c>
      <c r="H287" s="146" t="s">
        <v>8</v>
      </c>
      <c r="I287" s="146" t="s">
        <v>209</v>
      </c>
    </row>
    <row r="288" spans="1:9">
      <c r="A288" s="145">
        <v>2008</v>
      </c>
      <c r="B288" s="146" t="s">
        <v>6</v>
      </c>
      <c r="C288" s="146" t="s">
        <v>14</v>
      </c>
      <c r="D288" s="145">
        <v>27378100</v>
      </c>
      <c r="E288" s="146" t="s">
        <v>206</v>
      </c>
      <c r="F288" s="145">
        <v>99334000</v>
      </c>
      <c r="G288" s="146" t="s">
        <v>207</v>
      </c>
      <c r="H288" s="146" t="s">
        <v>8</v>
      </c>
      <c r="I288" s="146" t="s">
        <v>209</v>
      </c>
    </row>
    <row r="289" spans="1:9">
      <c r="A289" s="145">
        <v>2008</v>
      </c>
      <c r="B289" s="146" t="s">
        <v>6</v>
      </c>
      <c r="C289" s="146" t="s">
        <v>14</v>
      </c>
      <c r="D289" s="145">
        <v>68720100</v>
      </c>
      <c r="E289" s="146" t="s">
        <v>206</v>
      </c>
      <c r="F289" s="145">
        <v>228336000</v>
      </c>
      <c r="G289" s="146" t="s">
        <v>227</v>
      </c>
      <c r="H289" s="146" t="s">
        <v>8</v>
      </c>
      <c r="I289" s="146" t="s">
        <v>209</v>
      </c>
    </row>
    <row r="290" spans="1:9">
      <c r="A290" s="145">
        <v>2008</v>
      </c>
      <c r="B290" s="146" t="s">
        <v>6</v>
      </c>
      <c r="C290" s="146" t="s">
        <v>14</v>
      </c>
      <c r="D290" s="145">
        <v>143440800</v>
      </c>
      <c r="E290" s="146" t="s">
        <v>206</v>
      </c>
      <c r="F290" s="145">
        <v>81417000</v>
      </c>
      <c r="G290" s="146" t="s">
        <v>228</v>
      </c>
      <c r="H290" s="146" t="s">
        <v>8</v>
      </c>
      <c r="I290" s="146" t="s">
        <v>209</v>
      </c>
    </row>
    <row r="291" spans="1:9">
      <c r="A291" s="145">
        <v>2008</v>
      </c>
      <c r="B291" s="146" t="s">
        <v>6</v>
      </c>
      <c r="C291" s="146" t="s">
        <v>28</v>
      </c>
      <c r="D291" s="145">
        <v>300</v>
      </c>
      <c r="E291" s="146" t="s">
        <v>206</v>
      </c>
      <c r="F291" s="145">
        <v>4000</v>
      </c>
      <c r="G291" s="146" t="s">
        <v>207</v>
      </c>
      <c r="H291" s="146" t="s">
        <v>8</v>
      </c>
      <c r="I291" s="146" t="s">
        <v>209</v>
      </c>
    </row>
    <row r="292" spans="1:9">
      <c r="A292" s="145">
        <v>2008</v>
      </c>
      <c r="B292" s="146" t="s">
        <v>6</v>
      </c>
      <c r="C292" s="146" t="s">
        <v>28</v>
      </c>
      <c r="D292" s="145">
        <v>13251500</v>
      </c>
      <c r="E292" s="146" t="s">
        <v>206</v>
      </c>
      <c r="F292" s="145">
        <v>54536000</v>
      </c>
      <c r="G292" s="146" t="s">
        <v>227</v>
      </c>
      <c r="H292" s="146" t="s">
        <v>8</v>
      </c>
      <c r="I292" s="146" t="s">
        <v>209</v>
      </c>
    </row>
    <row r="293" spans="1:9">
      <c r="A293" s="145">
        <v>2008</v>
      </c>
      <c r="B293" s="146" t="s">
        <v>6</v>
      </c>
      <c r="C293" s="146" t="s">
        <v>28</v>
      </c>
      <c r="D293" s="145">
        <v>30600500</v>
      </c>
      <c r="E293" s="146" t="s">
        <v>206</v>
      </c>
      <c r="F293" s="145">
        <v>27702000</v>
      </c>
      <c r="G293" s="146" t="s">
        <v>228</v>
      </c>
      <c r="H293" s="146" t="s">
        <v>8</v>
      </c>
      <c r="I293" s="146" t="s">
        <v>209</v>
      </c>
    </row>
    <row r="294" spans="1:9">
      <c r="A294" s="145">
        <v>2008</v>
      </c>
      <c r="B294" s="146" t="s">
        <v>6</v>
      </c>
      <c r="C294" s="146" t="s">
        <v>16</v>
      </c>
      <c r="D294" s="145">
        <v>74206300</v>
      </c>
      <c r="E294" s="146" t="s">
        <v>206</v>
      </c>
      <c r="F294" s="145">
        <v>567152000</v>
      </c>
      <c r="G294" s="146" t="s">
        <v>207</v>
      </c>
      <c r="H294" s="146" t="s">
        <v>8</v>
      </c>
      <c r="I294" s="146" t="s">
        <v>209</v>
      </c>
    </row>
    <row r="295" spans="1:9">
      <c r="A295" s="145">
        <v>2008</v>
      </c>
      <c r="B295" s="146" t="s">
        <v>6</v>
      </c>
      <c r="C295" s="146" t="s">
        <v>16</v>
      </c>
      <c r="D295" s="145">
        <v>585643811</v>
      </c>
      <c r="E295" s="146" t="s">
        <v>206</v>
      </c>
      <c r="F295" s="145">
        <v>1885607000</v>
      </c>
      <c r="G295" s="146" t="s">
        <v>227</v>
      </c>
      <c r="H295" s="146" t="s">
        <v>8</v>
      </c>
      <c r="I295" s="146" t="s">
        <v>17</v>
      </c>
    </row>
    <row r="296" spans="1:9">
      <c r="A296" s="145">
        <v>2008</v>
      </c>
      <c r="B296" s="146" t="s">
        <v>6</v>
      </c>
      <c r="C296" s="146" t="s">
        <v>16</v>
      </c>
      <c r="D296" s="145">
        <v>706427500</v>
      </c>
      <c r="E296" s="146" t="s">
        <v>206</v>
      </c>
      <c r="F296" s="145">
        <v>539399000</v>
      </c>
      <c r="G296" s="146" t="s">
        <v>228</v>
      </c>
      <c r="H296" s="146" t="s">
        <v>8</v>
      </c>
      <c r="I296" s="146" t="s">
        <v>209</v>
      </c>
    </row>
    <row r="297" spans="1:9">
      <c r="A297" s="145">
        <v>2009</v>
      </c>
      <c r="B297" s="146" t="s">
        <v>6</v>
      </c>
      <c r="C297" s="146" t="s">
        <v>7</v>
      </c>
      <c r="D297" s="145">
        <v>5400</v>
      </c>
      <c r="E297" s="146" t="s">
        <v>206</v>
      </c>
      <c r="F297" s="145">
        <v>28000</v>
      </c>
      <c r="G297" s="146" t="s">
        <v>207</v>
      </c>
      <c r="H297" s="146" t="s">
        <v>8</v>
      </c>
      <c r="I297" s="146" t="s">
        <v>209</v>
      </c>
    </row>
    <row r="298" spans="1:9">
      <c r="A298" s="145">
        <v>2009</v>
      </c>
      <c r="B298" s="146" t="s">
        <v>6</v>
      </c>
      <c r="C298" s="146" t="s">
        <v>7</v>
      </c>
      <c r="D298" s="145">
        <v>2618100</v>
      </c>
      <c r="E298" s="146" t="s">
        <v>206</v>
      </c>
      <c r="F298" s="145">
        <v>3190000</v>
      </c>
      <c r="G298" s="146" t="s">
        <v>228</v>
      </c>
      <c r="H298" s="146" t="s">
        <v>8</v>
      </c>
      <c r="I298" s="146" t="s">
        <v>209</v>
      </c>
    </row>
    <row r="299" spans="1:9">
      <c r="A299" s="145">
        <v>2009</v>
      </c>
      <c r="B299" s="146" t="s">
        <v>6</v>
      </c>
      <c r="C299" s="146" t="s">
        <v>7</v>
      </c>
      <c r="D299" s="145">
        <v>2754300</v>
      </c>
      <c r="E299" s="146" t="s">
        <v>206</v>
      </c>
      <c r="F299" s="145">
        <v>10894000</v>
      </c>
      <c r="G299" s="146" t="s">
        <v>227</v>
      </c>
      <c r="H299" s="146" t="s">
        <v>8</v>
      </c>
      <c r="I299" s="146" t="s">
        <v>209</v>
      </c>
    </row>
    <row r="300" spans="1:9">
      <c r="A300" s="145">
        <v>2009</v>
      </c>
      <c r="B300" s="146" t="s">
        <v>6</v>
      </c>
      <c r="C300" s="146" t="s">
        <v>98</v>
      </c>
      <c r="D300" s="145">
        <v>24700</v>
      </c>
      <c r="E300" s="146" t="s">
        <v>206</v>
      </c>
      <c r="F300" s="145">
        <v>211000</v>
      </c>
      <c r="G300" s="146" t="s">
        <v>207</v>
      </c>
      <c r="H300" s="146" t="s">
        <v>8</v>
      </c>
      <c r="I300" s="146" t="s">
        <v>209</v>
      </c>
    </row>
    <row r="301" spans="1:9">
      <c r="A301" s="145">
        <v>2009</v>
      </c>
      <c r="B301" s="146" t="s">
        <v>6</v>
      </c>
      <c r="C301" s="146" t="s">
        <v>98</v>
      </c>
      <c r="D301" s="145">
        <v>11864200</v>
      </c>
      <c r="E301" s="146" t="s">
        <v>206</v>
      </c>
      <c r="F301" s="145">
        <v>43479000</v>
      </c>
      <c r="G301" s="146" t="s">
        <v>227</v>
      </c>
      <c r="H301" s="146" t="s">
        <v>8</v>
      </c>
      <c r="I301" s="146" t="s">
        <v>209</v>
      </c>
    </row>
    <row r="302" spans="1:9">
      <c r="A302" s="145">
        <v>2009</v>
      </c>
      <c r="B302" s="146" t="s">
        <v>6</v>
      </c>
      <c r="C302" s="146" t="s">
        <v>98</v>
      </c>
      <c r="D302" s="145">
        <v>25459500</v>
      </c>
      <c r="E302" s="146" t="s">
        <v>206</v>
      </c>
      <c r="F302" s="145">
        <v>26067000</v>
      </c>
      <c r="G302" s="146" t="s">
        <v>228</v>
      </c>
      <c r="H302" s="146" t="s">
        <v>8</v>
      </c>
      <c r="I302" s="146" t="s">
        <v>209</v>
      </c>
    </row>
    <row r="303" spans="1:9">
      <c r="A303" s="145">
        <v>2009</v>
      </c>
      <c r="B303" s="146" t="s">
        <v>6</v>
      </c>
      <c r="C303" s="146" t="s">
        <v>10</v>
      </c>
      <c r="D303" s="145">
        <v>3600</v>
      </c>
      <c r="E303" s="146" t="s">
        <v>206</v>
      </c>
      <c r="F303" s="145">
        <v>23000</v>
      </c>
      <c r="G303" s="146" t="s">
        <v>207</v>
      </c>
      <c r="H303" s="146" t="s">
        <v>8</v>
      </c>
      <c r="I303" s="146" t="s">
        <v>209</v>
      </c>
    </row>
    <row r="304" spans="1:9">
      <c r="A304" s="145">
        <v>2009</v>
      </c>
      <c r="B304" s="146" t="s">
        <v>6</v>
      </c>
      <c r="C304" s="146" t="s">
        <v>10</v>
      </c>
      <c r="D304" s="145">
        <v>14582900</v>
      </c>
      <c r="E304" s="146" t="s">
        <v>206</v>
      </c>
      <c r="F304" s="145">
        <v>47897000</v>
      </c>
      <c r="G304" s="146" t="s">
        <v>227</v>
      </c>
      <c r="H304" s="146" t="s">
        <v>8</v>
      </c>
      <c r="I304" s="146" t="s">
        <v>209</v>
      </c>
    </row>
    <row r="305" spans="1:9">
      <c r="A305" s="145">
        <v>2009</v>
      </c>
      <c r="B305" s="146" t="s">
        <v>6</v>
      </c>
      <c r="C305" s="146" t="s">
        <v>10</v>
      </c>
      <c r="D305" s="145">
        <v>36928800</v>
      </c>
      <c r="E305" s="146" t="s">
        <v>206</v>
      </c>
      <c r="F305" s="145">
        <v>33460000</v>
      </c>
      <c r="G305" s="146" t="s">
        <v>228</v>
      </c>
      <c r="H305" s="146" t="s">
        <v>8</v>
      </c>
      <c r="I305" s="146" t="s">
        <v>209</v>
      </c>
    </row>
    <row r="306" spans="1:9">
      <c r="A306" s="145">
        <v>2009</v>
      </c>
      <c r="B306" s="146" t="s">
        <v>6</v>
      </c>
      <c r="C306" s="146" t="s">
        <v>30</v>
      </c>
      <c r="D306" s="145">
        <v>16438500</v>
      </c>
      <c r="E306" s="146" t="s">
        <v>206</v>
      </c>
      <c r="F306" s="145">
        <v>267796000</v>
      </c>
      <c r="G306" s="146" t="s">
        <v>207</v>
      </c>
      <c r="H306" s="146" t="s">
        <v>8</v>
      </c>
      <c r="I306" s="146" t="s">
        <v>209</v>
      </c>
    </row>
    <row r="307" spans="1:9">
      <c r="A307" s="145">
        <v>2009</v>
      </c>
      <c r="B307" s="146" t="s">
        <v>6</v>
      </c>
      <c r="C307" s="146" t="s">
        <v>30</v>
      </c>
      <c r="D307" s="145">
        <v>76145500</v>
      </c>
      <c r="E307" s="146" t="s">
        <v>206</v>
      </c>
      <c r="F307" s="145">
        <v>78477000</v>
      </c>
      <c r="G307" s="146" t="s">
        <v>228</v>
      </c>
      <c r="H307" s="146" t="s">
        <v>8</v>
      </c>
      <c r="I307" s="146" t="s">
        <v>209</v>
      </c>
    </row>
    <row r="308" spans="1:9">
      <c r="A308" s="145">
        <v>2009</v>
      </c>
      <c r="B308" s="146" t="s">
        <v>6</v>
      </c>
      <c r="C308" s="146" t="s">
        <v>30</v>
      </c>
      <c r="D308" s="145">
        <v>130329500</v>
      </c>
      <c r="E308" s="146" t="s">
        <v>206</v>
      </c>
      <c r="F308" s="145">
        <v>453184000</v>
      </c>
      <c r="G308" s="146" t="s">
        <v>227</v>
      </c>
      <c r="H308" s="146" t="s">
        <v>8</v>
      </c>
      <c r="I308" s="146" t="s">
        <v>209</v>
      </c>
    </row>
    <row r="309" spans="1:9">
      <c r="A309" s="145">
        <v>2009</v>
      </c>
      <c r="B309" s="146" t="s">
        <v>6</v>
      </c>
      <c r="C309" s="146" t="s">
        <v>12</v>
      </c>
      <c r="D309" s="145">
        <v>31285900</v>
      </c>
      <c r="E309" s="146" t="s">
        <v>206</v>
      </c>
      <c r="F309" s="145">
        <v>115889000</v>
      </c>
      <c r="G309" s="146" t="s">
        <v>207</v>
      </c>
      <c r="H309" s="146" t="s">
        <v>8</v>
      </c>
      <c r="I309" s="146" t="s">
        <v>209</v>
      </c>
    </row>
    <row r="310" spans="1:9">
      <c r="A310" s="145">
        <v>2009</v>
      </c>
      <c r="B310" s="146" t="s">
        <v>6</v>
      </c>
      <c r="C310" s="146" t="s">
        <v>12</v>
      </c>
      <c r="D310" s="145">
        <v>287324500</v>
      </c>
      <c r="E310" s="146" t="s">
        <v>206</v>
      </c>
      <c r="F310" s="145">
        <v>760101000</v>
      </c>
      <c r="G310" s="146" t="s">
        <v>227</v>
      </c>
      <c r="H310" s="146" t="s">
        <v>8</v>
      </c>
      <c r="I310" s="146" t="s">
        <v>209</v>
      </c>
    </row>
    <row r="311" spans="1:9">
      <c r="A311" s="145">
        <v>2009</v>
      </c>
      <c r="B311" s="146" t="s">
        <v>6</v>
      </c>
      <c r="C311" s="146" t="s">
        <v>12</v>
      </c>
      <c r="D311" s="145">
        <v>292522100</v>
      </c>
      <c r="E311" s="146" t="s">
        <v>206</v>
      </c>
      <c r="F311" s="145">
        <v>153034000</v>
      </c>
      <c r="G311" s="146" t="s">
        <v>228</v>
      </c>
      <c r="H311" s="146" t="s">
        <v>8</v>
      </c>
      <c r="I311" s="146" t="s">
        <v>209</v>
      </c>
    </row>
    <row r="312" spans="1:9">
      <c r="A312" s="145">
        <v>2009</v>
      </c>
      <c r="B312" s="146" t="s">
        <v>6</v>
      </c>
      <c r="C312" s="146" t="s">
        <v>208</v>
      </c>
      <c r="D312" s="145">
        <v>1000</v>
      </c>
      <c r="E312" s="146" t="s">
        <v>206</v>
      </c>
      <c r="F312" s="145">
        <v>6000</v>
      </c>
      <c r="G312" s="146" t="s">
        <v>207</v>
      </c>
      <c r="H312" s="146" t="s">
        <v>8</v>
      </c>
      <c r="I312" s="146" t="s">
        <v>209</v>
      </c>
    </row>
    <row r="313" spans="1:9">
      <c r="A313" s="145">
        <v>2009</v>
      </c>
      <c r="B313" s="146" t="s">
        <v>6</v>
      </c>
      <c r="C313" s="146" t="s">
        <v>208</v>
      </c>
      <c r="D313" s="145">
        <v>230000</v>
      </c>
      <c r="E313" s="146" t="s">
        <v>206</v>
      </c>
      <c r="F313" s="145">
        <v>667000</v>
      </c>
      <c r="G313" s="146" t="s">
        <v>228</v>
      </c>
      <c r="H313" s="146" t="s">
        <v>8</v>
      </c>
      <c r="I313" s="146" t="s">
        <v>209</v>
      </c>
    </row>
    <row r="314" spans="1:9">
      <c r="A314" s="145">
        <v>2009</v>
      </c>
      <c r="B314" s="146" t="s">
        <v>6</v>
      </c>
      <c r="C314" s="146" t="s">
        <v>208</v>
      </c>
      <c r="D314" s="145">
        <v>641600</v>
      </c>
      <c r="E314" s="146" t="s">
        <v>206</v>
      </c>
      <c r="F314" s="145">
        <v>4270000</v>
      </c>
      <c r="G314" s="146" t="s">
        <v>227</v>
      </c>
      <c r="H314" s="146" t="s">
        <v>8</v>
      </c>
      <c r="I314" s="146" t="s">
        <v>209</v>
      </c>
    </row>
    <row r="315" spans="1:9">
      <c r="A315" s="145">
        <v>2009</v>
      </c>
      <c r="B315" s="146" t="s">
        <v>6</v>
      </c>
      <c r="C315" s="146" t="s">
        <v>92</v>
      </c>
      <c r="D315" s="145">
        <v>19100</v>
      </c>
      <c r="E315" s="146" t="s">
        <v>206</v>
      </c>
      <c r="F315" s="145">
        <v>98000</v>
      </c>
      <c r="G315" s="146" t="s">
        <v>207</v>
      </c>
      <c r="H315" s="146" t="s">
        <v>8</v>
      </c>
      <c r="I315" s="146" t="s">
        <v>209</v>
      </c>
    </row>
    <row r="316" spans="1:9">
      <c r="A316" s="145">
        <v>2009</v>
      </c>
      <c r="B316" s="146" t="s">
        <v>6</v>
      </c>
      <c r="C316" s="146" t="s">
        <v>92</v>
      </c>
      <c r="D316" s="145">
        <v>8076200</v>
      </c>
      <c r="E316" s="146" t="s">
        <v>206</v>
      </c>
      <c r="F316" s="145">
        <v>5961000</v>
      </c>
      <c r="G316" s="146" t="s">
        <v>228</v>
      </c>
      <c r="H316" s="146" t="s">
        <v>8</v>
      </c>
      <c r="I316" s="146" t="s">
        <v>209</v>
      </c>
    </row>
    <row r="317" spans="1:9">
      <c r="A317" s="145">
        <v>2009</v>
      </c>
      <c r="B317" s="146" t="s">
        <v>6</v>
      </c>
      <c r="C317" s="146" t="s">
        <v>92</v>
      </c>
      <c r="D317" s="145">
        <v>9223000</v>
      </c>
      <c r="E317" s="146" t="s">
        <v>206</v>
      </c>
      <c r="F317" s="145">
        <v>42084000</v>
      </c>
      <c r="G317" s="146" t="s">
        <v>227</v>
      </c>
      <c r="H317" s="146" t="s">
        <v>8</v>
      </c>
      <c r="I317" s="146" t="s">
        <v>209</v>
      </c>
    </row>
    <row r="318" spans="1:9">
      <c r="A318" s="145">
        <v>2009</v>
      </c>
      <c r="B318" s="146" t="s">
        <v>6</v>
      </c>
      <c r="C318" s="146" t="s">
        <v>13</v>
      </c>
      <c r="D318" s="145">
        <v>81200</v>
      </c>
      <c r="E318" s="146" t="s">
        <v>206</v>
      </c>
      <c r="F318" s="145">
        <v>514000</v>
      </c>
      <c r="G318" s="146" t="s">
        <v>207</v>
      </c>
      <c r="H318" s="146" t="s">
        <v>8</v>
      </c>
      <c r="I318" s="146" t="s">
        <v>209</v>
      </c>
    </row>
    <row r="319" spans="1:9">
      <c r="A319" s="145">
        <v>2009</v>
      </c>
      <c r="B319" s="146" t="s">
        <v>6</v>
      </c>
      <c r="C319" s="146" t="s">
        <v>13</v>
      </c>
      <c r="D319" s="145">
        <v>17265100</v>
      </c>
      <c r="E319" s="146" t="s">
        <v>206</v>
      </c>
      <c r="F319" s="145">
        <v>60452000</v>
      </c>
      <c r="G319" s="146" t="s">
        <v>227</v>
      </c>
      <c r="H319" s="146" t="s">
        <v>8</v>
      </c>
      <c r="I319" s="146" t="s">
        <v>209</v>
      </c>
    </row>
    <row r="320" spans="1:9">
      <c r="A320" s="145">
        <v>2009</v>
      </c>
      <c r="B320" s="146" t="s">
        <v>6</v>
      </c>
      <c r="C320" s="146" t="s">
        <v>13</v>
      </c>
      <c r="D320" s="145">
        <v>53723300</v>
      </c>
      <c r="E320" s="146" t="s">
        <v>206</v>
      </c>
      <c r="F320" s="145">
        <v>39219000</v>
      </c>
      <c r="G320" s="146" t="s">
        <v>228</v>
      </c>
      <c r="H320" s="146" t="s">
        <v>8</v>
      </c>
      <c r="I320" s="146" t="s">
        <v>209</v>
      </c>
    </row>
    <row r="321" spans="1:9">
      <c r="A321" s="145">
        <v>2009</v>
      </c>
      <c r="B321" s="146" t="s">
        <v>6</v>
      </c>
      <c r="C321" s="146" t="s">
        <v>14</v>
      </c>
      <c r="D321" s="145">
        <v>18473700</v>
      </c>
      <c r="E321" s="146" t="s">
        <v>206</v>
      </c>
      <c r="F321" s="145">
        <v>68863000</v>
      </c>
      <c r="G321" s="146" t="s">
        <v>207</v>
      </c>
      <c r="H321" s="146" t="s">
        <v>8</v>
      </c>
      <c r="I321" s="146" t="s">
        <v>209</v>
      </c>
    </row>
    <row r="322" spans="1:9">
      <c r="A322" s="145">
        <v>2009</v>
      </c>
      <c r="B322" s="146" t="s">
        <v>6</v>
      </c>
      <c r="C322" s="146" t="s">
        <v>14</v>
      </c>
      <c r="D322" s="145">
        <v>62666600</v>
      </c>
      <c r="E322" s="146" t="s">
        <v>206</v>
      </c>
      <c r="F322" s="145">
        <v>212093000</v>
      </c>
      <c r="G322" s="146" t="s">
        <v>227</v>
      </c>
      <c r="H322" s="146" t="s">
        <v>8</v>
      </c>
      <c r="I322" s="146" t="s">
        <v>209</v>
      </c>
    </row>
    <row r="323" spans="1:9">
      <c r="A323" s="145">
        <v>2009</v>
      </c>
      <c r="B323" s="146" t="s">
        <v>6</v>
      </c>
      <c r="C323" s="146" t="s">
        <v>14</v>
      </c>
      <c r="D323" s="145">
        <v>127705400</v>
      </c>
      <c r="E323" s="146" t="s">
        <v>206</v>
      </c>
      <c r="F323" s="145">
        <v>61447000</v>
      </c>
      <c r="G323" s="146" t="s">
        <v>228</v>
      </c>
      <c r="H323" s="146" t="s">
        <v>8</v>
      </c>
      <c r="I323" s="146" t="s">
        <v>209</v>
      </c>
    </row>
    <row r="324" spans="1:9">
      <c r="A324" s="145">
        <v>2009</v>
      </c>
      <c r="B324" s="146" t="s">
        <v>6</v>
      </c>
      <c r="C324" s="146" t="s">
        <v>28</v>
      </c>
      <c r="D324" s="145">
        <v>1100</v>
      </c>
      <c r="E324" s="146" t="s">
        <v>206</v>
      </c>
      <c r="F324" s="145">
        <v>11000</v>
      </c>
      <c r="G324" s="146" t="s">
        <v>207</v>
      </c>
      <c r="H324" s="146" t="s">
        <v>8</v>
      </c>
      <c r="I324" s="146" t="s">
        <v>209</v>
      </c>
    </row>
    <row r="325" spans="1:9">
      <c r="A325" s="145">
        <v>2009</v>
      </c>
      <c r="B325" s="146" t="s">
        <v>6</v>
      </c>
      <c r="C325" s="146" t="s">
        <v>28</v>
      </c>
      <c r="D325" s="145">
        <v>13158700</v>
      </c>
      <c r="E325" s="146" t="s">
        <v>206</v>
      </c>
      <c r="F325" s="145">
        <v>49797000</v>
      </c>
      <c r="G325" s="146" t="s">
        <v>227</v>
      </c>
      <c r="H325" s="146" t="s">
        <v>8</v>
      </c>
      <c r="I325" s="146" t="s">
        <v>209</v>
      </c>
    </row>
    <row r="326" spans="1:9">
      <c r="A326" s="145">
        <v>2009</v>
      </c>
      <c r="B326" s="146" t="s">
        <v>6</v>
      </c>
      <c r="C326" s="146" t="s">
        <v>28</v>
      </c>
      <c r="D326" s="145">
        <v>31559100</v>
      </c>
      <c r="E326" s="146" t="s">
        <v>206</v>
      </c>
      <c r="F326" s="145">
        <v>29069000</v>
      </c>
      <c r="G326" s="146" t="s">
        <v>228</v>
      </c>
      <c r="H326" s="146" t="s">
        <v>8</v>
      </c>
      <c r="I326" s="146" t="s">
        <v>209</v>
      </c>
    </row>
    <row r="327" spans="1:9">
      <c r="A327" s="145">
        <v>2009</v>
      </c>
      <c r="B327" s="146" t="s">
        <v>6</v>
      </c>
      <c r="C327" s="146" t="s">
        <v>16</v>
      </c>
      <c r="D327" s="145">
        <v>67660100</v>
      </c>
      <c r="E327" s="146" t="s">
        <v>206</v>
      </c>
      <c r="F327" s="145">
        <v>459888000</v>
      </c>
      <c r="G327" s="146" t="s">
        <v>207</v>
      </c>
      <c r="H327" s="146" t="s">
        <v>8</v>
      </c>
      <c r="I327" s="146" t="s">
        <v>209</v>
      </c>
    </row>
    <row r="328" spans="1:9">
      <c r="A328" s="145">
        <v>2009</v>
      </c>
      <c r="B328" s="146" t="s">
        <v>6</v>
      </c>
      <c r="C328" s="146" t="s">
        <v>16</v>
      </c>
      <c r="D328" s="145">
        <v>602733995</v>
      </c>
      <c r="E328" s="146" t="s">
        <v>206</v>
      </c>
      <c r="F328" s="145">
        <v>1812389000</v>
      </c>
      <c r="G328" s="146" t="s">
        <v>227</v>
      </c>
      <c r="H328" s="146" t="s">
        <v>8</v>
      </c>
      <c r="I328" s="146" t="s">
        <v>17</v>
      </c>
    </row>
    <row r="329" spans="1:9">
      <c r="A329" s="145">
        <v>2009</v>
      </c>
      <c r="B329" s="146" t="s">
        <v>6</v>
      </c>
      <c r="C329" s="146" t="s">
        <v>16</v>
      </c>
      <c r="D329" s="145">
        <v>740581600</v>
      </c>
      <c r="E329" s="146" t="s">
        <v>206</v>
      </c>
      <c r="F329" s="145">
        <v>498028000</v>
      </c>
      <c r="G329" s="146" t="s">
        <v>228</v>
      </c>
      <c r="H329" s="146" t="s">
        <v>8</v>
      </c>
      <c r="I329" s="146" t="s">
        <v>209</v>
      </c>
    </row>
    <row r="330" spans="1:9">
      <c r="A330" s="145">
        <v>2010</v>
      </c>
      <c r="B330" s="146" t="s">
        <v>6</v>
      </c>
      <c r="C330" s="146" t="s">
        <v>7</v>
      </c>
      <c r="D330" s="145">
        <v>4300</v>
      </c>
      <c r="E330" s="146" t="s">
        <v>206</v>
      </c>
      <c r="F330" s="145">
        <v>22523</v>
      </c>
      <c r="G330" s="146" t="s">
        <v>207</v>
      </c>
      <c r="H330" s="146" t="s">
        <v>8</v>
      </c>
      <c r="I330" s="146" t="s">
        <v>209</v>
      </c>
    </row>
    <row r="331" spans="1:9">
      <c r="A331" s="145">
        <v>2010</v>
      </c>
      <c r="B331" s="146" t="s">
        <v>6</v>
      </c>
      <c r="C331" s="146" t="s">
        <v>7</v>
      </c>
      <c r="D331" s="145">
        <v>1992800</v>
      </c>
      <c r="E331" s="146" t="s">
        <v>206</v>
      </c>
      <c r="F331" s="145">
        <v>8199562</v>
      </c>
      <c r="G331" s="146" t="s">
        <v>227</v>
      </c>
      <c r="H331" s="146" t="s">
        <v>8</v>
      </c>
      <c r="I331" s="146" t="s">
        <v>209</v>
      </c>
    </row>
    <row r="332" spans="1:9">
      <c r="A332" s="145">
        <v>2010</v>
      </c>
      <c r="B332" s="146" t="s">
        <v>6</v>
      </c>
      <c r="C332" s="146" t="s">
        <v>7</v>
      </c>
      <c r="D332" s="145">
        <v>2362800</v>
      </c>
      <c r="E332" s="146" t="s">
        <v>206</v>
      </c>
      <c r="F332" s="145">
        <v>3147869</v>
      </c>
      <c r="G332" s="146" t="s">
        <v>228</v>
      </c>
      <c r="H332" s="146" t="s">
        <v>8</v>
      </c>
      <c r="I332" s="146" t="s">
        <v>209</v>
      </c>
    </row>
    <row r="333" spans="1:9">
      <c r="A333" s="145">
        <v>2010</v>
      </c>
      <c r="B333" s="146" t="s">
        <v>6</v>
      </c>
      <c r="C333" s="146" t="s">
        <v>98</v>
      </c>
      <c r="D333" s="145">
        <v>14000</v>
      </c>
      <c r="E333" s="146" t="s">
        <v>206</v>
      </c>
      <c r="F333" s="145">
        <v>120562</v>
      </c>
      <c r="G333" s="146" t="s">
        <v>207</v>
      </c>
      <c r="H333" s="146" t="s">
        <v>8</v>
      </c>
      <c r="I333" s="146" t="s">
        <v>209</v>
      </c>
    </row>
    <row r="334" spans="1:9">
      <c r="A334" s="145">
        <v>2010</v>
      </c>
      <c r="B334" s="146" t="s">
        <v>6</v>
      </c>
      <c r="C334" s="146" t="s">
        <v>98</v>
      </c>
      <c r="D334" s="145">
        <v>10253900</v>
      </c>
      <c r="E334" s="146" t="s">
        <v>206</v>
      </c>
      <c r="F334" s="145">
        <v>41812599</v>
      </c>
      <c r="G334" s="146" t="s">
        <v>227</v>
      </c>
      <c r="H334" s="146" t="s">
        <v>8</v>
      </c>
      <c r="I334" s="146" t="s">
        <v>209</v>
      </c>
    </row>
    <row r="335" spans="1:9">
      <c r="A335" s="145">
        <v>2010</v>
      </c>
      <c r="B335" s="146" t="s">
        <v>6</v>
      </c>
      <c r="C335" s="146" t="s">
        <v>98</v>
      </c>
      <c r="D335" s="145">
        <v>32069400</v>
      </c>
      <c r="E335" s="146" t="s">
        <v>206</v>
      </c>
      <c r="F335" s="145">
        <v>30139253</v>
      </c>
      <c r="G335" s="146" t="s">
        <v>228</v>
      </c>
      <c r="H335" s="146" t="s">
        <v>8</v>
      </c>
      <c r="I335" s="146" t="s">
        <v>209</v>
      </c>
    </row>
    <row r="336" spans="1:9">
      <c r="A336" s="145">
        <v>2010</v>
      </c>
      <c r="B336" s="146" t="s">
        <v>6</v>
      </c>
      <c r="C336" s="146" t="s">
        <v>10</v>
      </c>
      <c r="D336" s="145">
        <v>9800</v>
      </c>
      <c r="E336" s="146" t="s">
        <v>206</v>
      </c>
      <c r="F336" s="145">
        <v>43720</v>
      </c>
      <c r="G336" s="146" t="s">
        <v>207</v>
      </c>
      <c r="H336" s="146" t="s">
        <v>8</v>
      </c>
      <c r="I336" s="146" t="s">
        <v>209</v>
      </c>
    </row>
    <row r="337" spans="1:9">
      <c r="A337" s="145">
        <v>2010</v>
      </c>
      <c r="B337" s="146" t="s">
        <v>6</v>
      </c>
      <c r="C337" s="146" t="s">
        <v>10</v>
      </c>
      <c r="D337" s="145">
        <v>14366000</v>
      </c>
      <c r="E337" s="146" t="s">
        <v>206</v>
      </c>
      <c r="F337" s="145">
        <v>47694980</v>
      </c>
      <c r="G337" s="146" t="s">
        <v>227</v>
      </c>
      <c r="H337" s="146" t="s">
        <v>8</v>
      </c>
      <c r="I337" s="146" t="s">
        <v>209</v>
      </c>
    </row>
    <row r="338" spans="1:9">
      <c r="A338" s="145">
        <v>2010</v>
      </c>
      <c r="B338" s="146" t="s">
        <v>6</v>
      </c>
      <c r="C338" s="146" t="s">
        <v>10</v>
      </c>
      <c r="D338" s="145">
        <v>41098900</v>
      </c>
      <c r="E338" s="146" t="s">
        <v>206</v>
      </c>
      <c r="F338" s="145">
        <v>38126837</v>
      </c>
      <c r="G338" s="146" t="s">
        <v>228</v>
      </c>
      <c r="H338" s="146" t="s">
        <v>8</v>
      </c>
      <c r="I338" s="146" t="s">
        <v>209</v>
      </c>
    </row>
    <row r="339" spans="1:9">
      <c r="A339" s="145">
        <v>2010</v>
      </c>
      <c r="B339" s="146" t="s">
        <v>6</v>
      </c>
      <c r="C339" s="146" t="s">
        <v>30</v>
      </c>
      <c r="D339" s="145">
        <v>18789300</v>
      </c>
      <c r="E339" s="146" t="s">
        <v>206</v>
      </c>
      <c r="F339" s="145">
        <v>274807875</v>
      </c>
      <c r="G339" s="146" t="s">
        <v>207</v>
      </c>
      <c r="H339" s="146" t="s">
        <v>8</v>
      </c>
      <c r="I339" s="146" t="s">
        <v>209</v>
      </c>
    </row>
    <row r="340" spans="1:9">
      <c r="A340" s="145">
        <v>2010</v>
      </c>
      <c r="B340" s="146" t="s">
        <v>6</v>
      </c>
      <c r="C340" s="146" t="s">
        <v>30</v>
      </c>
      <c r="D340" s="145">
        <v>98753500</v>
      </c>
      <c r="E340" s="146" t="s">
        <v>206</v>
      </c>
      <c r="F340" s="145">
        <v>86962522</v>
      </c>
      <c r="G340" s="146" t="s">
        <v>228</v>
      </c>
      <c r="H340" s="146" t="s">
        <v>8</v>
      </c>
      <c r="I340" s="146" t="s">
        <v>209</v>
      </c>
    </row>
    <row r="341" spans="1:9">
      <c r="A341" s="145">
        <v>2010</v>
      </c>
      <c r="B341" s="146" t="s">
        <v>6</v>
      </c>
      <c r="C341" s="146" t="s">
        <v>30</v>
      </c>
      <c r="D341" s="145">
        <v>122692600</v>
      </c>
      <c r="E341" s="146" t="s">
        <v>206</v>
      </c>
      <c r="F341" s="145">
        <v>429983492</v>
      </c>
      <c r="G341" s="146" t="s">
        <v>227</v>
      </c>
      <c r="H341" s="146" t="s">
        <v>8</v>
      </c>
      <c r="I341" s="146" t="s">
        <v>209</v>
      </c>
    </row>
    <row r="342" spans="1:9">
      <c r="A342" s="145">
        <v>2010</v>
      </c>
      <c r="B342" s="146" t="s">
        <v>6</v>
      </c>
      <c r="C342" s="146" t="s">
        <v>12</v>
      </c>
      <c r="D342" s="145">
        <v>31851600</v>
      </c>
      <c r="E342" s="146" t="s">
        <v>206</v>
      </c>
      <c r="F342" s="145">
        <v>110905402</v>
      </c>
      <c r="G342" s="146" t="s">
        <v>207</v>
      </c>
      <c r="H342" s="146" t="s">
        <v>8</v>
      </c>
      <c r="I342" s="146" t="s">
        <v>209</v>
      </c>
    </row>
    <row r="343" spans="1:9">
      <c r="A343" s="145">
        <v>2010</v>
      </c>
      <c r="B343" s="146" t="s">
        <v>6</v>
      </c>
      <c r="C343" s="146" t="s">
        <v>12</v>
      </c>
      <c r="D343" s="145">
        <v>248544100</v>
      </c>
      <c r="E343" s="146" t="s">
        <v>206</v>
      </c>
      <c r="F343" s="145">
        <v>714862956</v>
      </c>
      <c r="G343" s="146" t="s">
        <v>227</v>
      </c>
      <c r="H343" s="146" t="s">
        <v>8</v>
      </c>
      <c r="I343" s="146" t="s">
        <v>209</v>
      </c>
    </row>
    <row r="344" spans="1:9">
      <c r="A344" s="145">
        <v>2010</v>
      </c>
      <c r="B344" s="146" t="s">
        <v>6</v>
      </c>
      <c r="C344" s="146" t="s">
        <v>12</v>
      </c>
      <c r="D344" s="145">
        <v>326795300</v>
      </c>
      <c r="E344" s="146" t="s">
        <v>206</v>
      </c>
      <c r="F344" s="145">
        <v>148251896</v>
      </c>
      <c r="G344" s="146" t="s">
        <v>228</v>
      </c>
      <c r="H344" s="146" t="s">
        <v>8</v>
      </c>
      <c r="I344" s="146" t="s">
        <v>209</v>
      </c>
    </row>
    <row r="345" spans="1:9">
      <c r="A345" s="145">
        <v>2010</v>
      </c>
      <c r="B345" s="146" t="s">
        <v>6</v>
      </c>
      <c r="C345" s="146" t="s">
        <v>208</v>
      </c>
      <c r="D345" s="145">
        <v>1600</v>
      </c>
      <c r="E345" s="146" t="s">
        <v>206</v>
      </c>
      <c r="F345" s="145">
        <v>11924</v>
      </c>
      <c r="G345" s="146" t="s">
        <v>207</v>
      </c>
      <c r="H345" s="146" t="s">
        <v>8</v>
      </c>
      <c r="I345" s="146" t="s">
        <v>209</v>
      </c>
    </row>
    <row r="346" spans="1:9">
      <c r="A346" s="145">
        <v>2010</v>
      </c>
      <c r="B346" s="146" t="s">
        <v>6</v>
      </c>
      <c r="C346" s="146" t="s">
        <v>208</v>
      </c>
      <c r="D346" s="145">
        <v>404500</v>
      </c>
      <c r="E346" s="146" t="s">
        <v>206</v>
      </c>
      <c r="F346" s="145">
        <v>825388</v>
      </c>
      <c r="G346" s="146" t="s">
        <v>228</v>
      </c>
      <c r="H346" s="146" t="s">
        <v>8</v>
      </c>
      <c r="I346" s="146" t="s">
        <v>209</v>
      </c>
    </row>
    <row r="347" spans="1:9">
      <c r="A347" s="145">
        <v>2010</v>
      </c>
      <c r="B347" s="146" t="s">
        <v>6</v>
      </c>
      <c r="C347" s="146" t="s">
        <v>208</v>
      </c>
      <c r="D347" s="145">
        <v>1183000</v>
      </c>
      <c r="E347" s="146" t="s">
        <v>206</v>
      </c>
      <c r="F347" s="145">
        <v>6469294</v>
      </c>
      <c r="G347" s="146" t="s">
        <v>227</v>
      </c>
      <c r="H347" s="146" t="s">
        <v>8</v>
      </c>
      <c r="I347" s="146" t="s">
        <v>209</v>
      </c>
    </row>
    <row r="348" spans="1:9">
      <c r="A348" s="145">
        <v>2010</v>
      </c>
      <c r="B348" s="146" t="s">
        <v>6</v>
      </c>
      <c r="C348" s="146" t="s">
        <v>92</v>
      </c>
      <c r="D348" s="145">
        <v>3200</v>
      </c>
      <c r="E348" s="146" t="s">
        <v>206</v>
      </c>
      <c r="F348" s="145">
        <v>18548</v>
      </c>
      <c r="G348" s="146" t="s">
        <v>207</v>
      </c>
      <c r="H348" s="146" t="s">
        <v>8</v>
      </c>
      <c r="I348" s="146" t="s">
        <v>209</v>
      </c>
    </row>
    <row r="349" spans="1:9">
      <c r="A349" s="145">
        <v>2010</v>
      </c>
      <c r="B349" s="146" t="s">
        <v>6</v>
      </c>
      <c r="C349" s="146" t="s">
        <v>92</v>
      </c>
      <c r="D349" s="145">
        <v>8255700</v>
      </c>
      <c r="E349" s="146" t="s">
        <v>206</v>
      </c>
      <c r="F349" s="145">
        <v>4931131</v>
      </c>
      <c r="G349" s="146" t="s">
        <v>228</v>
      </c>
      <c r="H349" s="146" t="s">
        <v>8</v>
      </c>
      <c r="I349" s="146" t="s">
        <v>209</v>
      </c>
    </row>
    <row r="350" spans="1:9">
      <c r="A350" s="145">
        <v>2010</v>
      </c>
      <c r="B350" s="146" t="s">
        <v>6</v>
      </c>
      <c r="C350" s="146" t="s">
        <v>92</v>
      </c>
      <c r="D350" s="145">
        <v>11097000</v>
      </c>
      <c r="E350" s="146" t="s">
        <v>206</v>
      </c>
      <c r="F350" s="145">
        <v>42881761</v>
      </c>
      <c r="G350" s="146" t="s">
        <v>227</v>
      </c>
      <c r="H350" s="146" t="s">
        <v>8</v>
      </c>
      <c r="I350" s="146" t="s">
        <v>209</v>
      </c>
    </row>
    <row r="351" spans="1:9">
      <c r="A351" s="145">
        <v>2010</v>
      </c>
      <c r="B351" s="146" t="s">
        <v>6</v>
      </c>
      <c r="C351" s="146" t="s">
        <v>13</v>
      </c>
      <c r="D351" s="145">
        <v>86800</v>
      </c>
      <c r="E351" s="146" t="s">
        <v>206</v>
      </c>
      <c r="F351" s="145">
        <v>533919</v>
      </c>
      <c r="G351" s="146" t="s">
        <v>207</v>
      </c>
      <c r="H351" s="146" t="s">
        <v>8</v>
      </c>
      <c r="I351" s="146" t="s">
        <v>209</v>
      </c>
    </row>
    <row r="352" spans="1:9">
      <c r="A352" s="145">
        <v>2010</v>
      </c>
      <c r="B352" s="146" t="s">
        <v>6</v>
      </c>
      <c r="C352" s="146" t="s">
        <v>13</v>
      </c>
      <c r="D352" s="145">
        <v>18592800</v>
      </c>
      <c r="E352" s="146" t="s">
        <v>206</v>
      </c>
      <c r="F352" s="145">
        <v>62990495</v>
      </c>
      <c r="G352" s="146" t="s">
        <v>227</v>
      </c>
      <c r="H352" s="146" t="s">
        <v>8</v>
      </c>
      <c r="I352" s="146" t="s">
        <v>209</v>
      </c>
    </row>
    <row r="353" spans="1:9">
      <c r="A353" s="145">
        <v>2010</v>
      </c>
      <c r="B353" s="146" t="s">
        <v>6</v>
      </c>
      <c r="C353" s="146" t="s">
        <v>13</v>
      </c>
      <c r="D353" s="145">
        <v>54305500</v>
      </c>
      <c r="E353" s="146" t="s">
        <v>206</v>
      </c>
      <c r="F353" s="145">
        <v>45104877</v>
      </c>
      <c r="G353" s="146" t="s">
        <v>228</v>
      </c>
      <c r="H353" s="146" t="s">
        <v>8</v>
      </c>
      <c r="I353" s="146" t="s">
        <v>209</v>
      </c>
    </row>
    <row r="354" spans="1:9">
      <c r="A354" s="145">
        <v>2010</v>
      </c>
      <c r="B354" s="146" t="s">
        <v>6</v>
      </c>
      <c r="C354" s="146" t="s">
        <v>14</v>
      </c>
      <c r="D354" s="145">
        <v>15893000</v>
      </c>
      <c r="E354" s="146" t="s">
        <v>206</v>
      </c>
      <c r="F354" s="145">
        <v>57390309</v>
      </c>
      <c r="G354" s="146" t="s">
        <v>207</v>
      </c>
      <c r="H354" s="146" t="s">
        <v>8</v>
      </c>
      <c r="I354" s="146" t="s">
        <v>209</v>
      </c>
    </row>
    <row r="355" spans="1:9">
      <c r="A355" s="145">
        <v>2010</v>
      </c>
      <c r="B355" s="146" t="s">
        <v>6</v>
      </c>
      <c r="C355" s="146" t="s">
        <v>14</v>
      </c>
      <c r="D355" s="145">
        <v>62981700</v>
      </c>
      <c r="E355" s="146" t="s">
        <v>206</v>
      </c>
      <c r="F355" s="145">
        <v>214599587</v>
      </c>
      <c r="G355" s="146" t="s">
        <v>227</v>
      </c>
      <c r="H355" s="146" t="s">
        <v>8</v>
      </c>
      <c r="I355" s="146" t="s">
        <v>209</v>
      </c>
    </row>
    <row r="356" spans="1:9">
      <c r="A356" s="145">
        <v>2010</v>
      </c>
      <c r="B356" s="146" t="s">
        <v>6</v>
      </c>
      <c r="C356" s="146" t="s">
        <v>14</v>
      </c>
      <c r="D356" s="145">
        <v>138869300</v>
      </c>
      <c r="E356" s="146" t="s">
        <v>206</v>
      </c>
      <c r="F356" s="145">
        <v>58305788</v>
      </c>
      <c r="G356" s="146" t="s">
        <v>228</v>
      </c>
      <c r="H356" s="146" t="s">
        <v>8</v>
      </c>
      <c r="I356" s="146" t="s">
        <v>209</v>
      </c>
    </row>
    <row r="357" spans="1:9">
      <c r="A357" s="145">
        <v>2010</v>
      </c>
      <c r="B357" s="146" t="s">
        <v>6</v>
      </c>
      <c r="C357" s="146" t="s">
        <v>28</v>
      </c>
      <c r="D357" s="145">
        <v>64700</v>
      </c>
      <c r="E357" s="146" t="s">
        <v>206</v>
      </c>
      <c r="F357" s="145">
        <v>275571</v>
      </c>
      <c r="G357" s="146" t="s">
        <v>207</v>
      </c>
      <c r="H357" s="146" t="s">
        <v>8</v>
      </c>
      <c r="I357" s="146" t="s">
        <v>209</v>
      </c>
    </row>
    <row r="358" spans="1:9">
      <c r="A358" s="145">
        <v>2010</v>
      </c>
      <c r="B358" s="146" t="s">
        <v>6</v>
      </c>
      <c r="C358" s="146" t="s">
        <v>28</v>
      </c>
      <c r="D358" s="145">
        <v>17584700</v>
      </c>
      <c r="E358" s="146" t="s">
        <v>206</v>
      </c>
      <c r="F358" s="145">
        <v>67985219</v>
      </c>
      <c r="G358" s="146" t="s">
        <v>227</v>
      </c>
      <c r="H358" s="146" t="s">
        <v>8</v>
      </c>
      <c r="I358" s="146" t="s">
        <v>209</v>
      </c>
    </row>
    <row r="359" spans="1:9">
      <c r="A359" s="145">
        <v>2010</v>
      </c>
      <c r="B359" s="146" t="s">
        <v>6</v>
      </c>
      <c r="C359" s="146" t="s">
        <v>28</v>
      </c>
      <c r="D359" s="145">
        <v>29169200</v>
      </c>
      <c r="E359" s="146" t="s">
        <v>206</v>
      </c>
      <c r="F359" s="145">
        <v>27141093</v>
      </c>
      <c r="G359" s="146" t="s">
        <v>228</v>
      </c>
      <c r="H359" s="146" t="s">
        <v>8</v>
      </c>
      <c r="I359" s="146" t="s">
        <v>209</v>
      </c>
    </row>
    <row r="360" spans="1:9">
      <c r="A360" s="145">
        <v>2010</v>
      </c>
      <c r="B360" s="146" t="s">
        <v>6</v>
      </c>
      <c r="C360" s="146" t="s">
        <v>16</v>
      </c>
      <c r="D360" s="145">
        <v>68618800</v>
      </c>
      <c r="E360" s="146" t="s">
        <v>206</v>
      </c>
      <c r="F360" s="145">
        <v>450718884</v>
      </c>
      <c r="G360" s="146" t="s">
        <v>207</v>
      </c>
      <c r="H360" s="146" t="s">
        <v>8</v>
      </c>
      <c r="I360" s="146" t="s">
        <v>209</v>
      </c>
    </row>
    <row r="361" spans="1:9">
      <c r="A361" s="145">
        <v>2010</v>
      </c>
      <c r="B361" s="146" t="s">
        <v>6</v>
      </c>
      <c r="C361" s="146" t="s">
        <v>16</v>
      </c>
      <c r="D361" s="145">
        <v>557368000</v>
      </c>
      <c r="E361" s="146" t="s">
        <v>206</v>
      </c>
      <c r="F361" s="145">
        <v>1752647423</v>
      </c>
      <c r="G361" s="146" t="s">
        <v>227</v>
      </c>
      <c r="H361" s="146" t="s">
        <v>8</v>
      </c>
      <c r="I361" s="146" t="s">
        <v>209</v>
      </c>
    </row>
    <row r="362" spans="1:9">
      <c r="A362" s="145">
        <v>2010</v>
      </c>
      <c r="B362" s="146" t="s">
        <v>6</v>
      </c>
      <c r="C362" s="146" t="s">
        <v>16</v>
      </c>
      <c r="D362" s="145">
        <v>795770700</v>
      </c>
      <c r="E362" s="146" t="s">
        <v>206</v>
      </c>
      <c r="F362" s="145">
        <v>489019278</v>
      </c>
      <c r="G362" s="146" t="s">
        <v>228</v>
      </c>
      <c r="H362" s="146" t="s">
        <v>8</v>
      </c>
      <c r="I362" s="146" t="s">
        <v>209</v>
      </c>
    </row>
    <row r="363" spans="1:9">
      <c r="A363" s="145">
        <v>2011</v>
      </c>
      <c r="B363" s="146" t="s">
        <v>6</v>
      </c>
      <c r="C363" s="146" t="s">
        <v>7</v>
      </c>
      <c r="D363" s="145">
        <v>4152</v>
      </c>
      <c r="E363" s="146" t="s">
        <v>206</v>
      </c>
      <c r="F363" s="145">
        <v>30194</v>
      </c>
      <c r="G363" s="146" t="s">
        <v>207</v>
      </c>
      <c r="H363" s="146" t="s">
        <v>8</v>
      </c>
      <c r="I363" s="146" t="s">
        <v>209</v>
      </c>
    </row>
    <row r="364" spans="1:9">
      <c r="A364" s="145">
        <v>2011</v>
      </c>
      <c r="B364" s="146" t="s">
        <v>6</v>
      </c>
      <c r="C364" s="146" t="s">
        <v>7</v>
      </c>
      <c r="D364" s="145">
        <v>2404687</v>
      </c>
      <c r="E364" s="146" t="s">
        <v>206</v>
      </c>
      <c r="F364" s="145">
        <v>11338341</v>
      </c>
      <c r="G364" s="146" t="s">
        <v>227</v>
      </c>
      <c r="H364" s="146" t="s">
        <v>8</v>
      </c>
      <c r="I364" s="146" t="s">
        <v>209</v>
      </c>
    </row>
    <row r="365" spans="1:9">
      <c r="A365" s="145">
        <v>2011</v>
      </c>
      <c r="B365" s="146" t="s">
        <v>6</v>
      </c>
      <c r="C365" s="146" t="s">
        <v>7</v>
      </c>
      <c r="D365" s="145">
        <v>2913120</v>
      </c>
      <c r="E365" s="146" t="s">
        <v>206</v>
      </c>
      <c r="F365" s="145">
        <v>4427768</v>
      </c>
      <c r="G365" s="146" t="s">
        <v>228</v>
      </c>
      <c r="H365" s="146" t="s">
        <v>8</v>
      </c>
      <c r="I365" s="146" t="s">
        <v>209</v>
      </c>
    </row>
    <row r="366" spans="1:9">
      <c r="A366" s="145">
        <v>2011</v>
      </c>
      <c r="B366" s="146" t="s">
        <v>6</v>
      </c>
      <c r="C366" s="146" t="s">
        <v>98</v>
      </c>
      <c r="D366" s="145">
        <v>16345</v>
      </c>
      <c r="E366" s="146" t="s">
        <v>206</v>
      </c>
      <c r="F366" s="145">
        <v>151941</v>
      </c>
      <c r="G366" s="146" t="s">
        <v>207</v>
      </c>
      <c r="H366" s="146" t="s">
        <v>8</v>
      </c>
      <c r="I366" s="146" t="s">
        <v>209</v>
      </c>
    </row>
    <row r="367" spans="1:9">
      <c r="A367" s="145">
        <v>2011</v>
      </c>
      <c r="B367" s="146" t="s">
        <v>6</v>
      </c>
      <c r="C367" s="146" t="s">
        <v>98</v>
      </c>
      <c r="D367" s="145">
        <v>8708314</v>
      </c>
      <c r="E367" s="146" t="s">
        <v>206</v>
      </c>
      <c r="F367" s="145">
        <v>44904758</v>
      </c>
      <c r="G367" s="146" t="s">
        <v>227</v>
      </c>
      <c r="H367" s="146" t="s">
        <v>8</v>
      </c>
      <c r="I367" s="146" t="s">
        <v>209</v>
      </c>
    </row>
    <row r="368" spans="1:9">
      <c r="A368" s="145">
        <v>2011</v>
      </c>
      <c r="B368" s="146" t="s">
        <v>6</v>
      </c>
      <c r="C368" s="146" t="s">
        <v>98</v>
      </c>
      <c r="D368" s="145">
        <v>41679023</v>
      </c>
      <c r="E368" s="146" t="s">
        <v>206</v>
      </c>
      <c r="F368" s="145">
        <v>45281456</v>
      </c>
      <c r="G368" s="146" t="s">
        <v>228</v>
      </c>
      <c r="H368" s="146" t="s">
        <v>8</v>
      </c>
      <c r="I368" s="146" t="s">
        <v>209</v>
      </c>
    </row>
    <row r="369" spans="1:9">
      <c r="A369" s="145">
        <v>2011</v>
      </c>
      <c r="B369" s="146" t="s">
        <v>6</v>
      </c>
      <c r="C369" s="146" t="s">
        <v>10</v>
      </c>
      <c r="D369" s="145">
        <v>2170</v>
      </c>
      <c r="E369" s="146" t="s">
        <v>206</v>
      </c>
      <c r="F369" s="145">
        <v>14892</v>
      </c>
      <c r="G369" s="146" t="s">
        <v>207</v>
      </c>
      <c r="H369" s="146" t="s">
        <v>8</v>
      </c>
      <c r="I369" s="146" t="s">
        <v>209</v>
      </c>
    </row>
    <row r="370" spans="1:9">
      <c r="A370" s="145">
        <v>2011</v>
      </c>
      <c r="B370" s="146" t="s">
        <v>6</v>
      </c>
      <c r="C370" s="146" t="s">
        <v>10</v>
      </c>
      <c r="D370" s="145">
        <v>14072527</v>
      </c>
      <c r="E370" s="146" t="s">
        <v>206</v>
      </c>
      <c r="F370" s="145">
        <v>51195190</v>
      </c>
      <c r="G370" s="146" t="s">
        <v>227</v>
      </c>
      <c r="H370" s="146" t="s">
        <v>8</v>
      </c>
      <c r="I370" s="146" t="s">
        <v>209</v>
      </c>
    </row>
    <row r="371" spans="1:9">
      <c r="A371" s="145">
        <v>2011</v>
      </c>
      <c r="B371" s="146" t="s">
        <v>6</v>
      </c>
      <c r="C371" s="146" t="s">
        <v>10</v>
      </c>
      <c r="D371" s="145">
        <v>35125350</v>
      </c>
      <c r="E371" s="146" t="s">
        <v>206</v>
      </c>
      <c r="F371" s="145">
        <v>42493359</v>
      </c>
      <c r="G371" s="146" t="s">
        <v>228</v>
      </c>
      <c r="H371" s="146" t="s">
        <v>8</v>
      </c>
      <c r="I371" s="146" t="s">
        <v>209</v>
      </c>
    </row>
    <row r="372" spans="1:9">
      <c r="A372" s="145">
        <v>2011</v>
      </c>
      <c r="B372" s="146" t="s">
        <v>6</v>
      </c>
      <c r="C372" s="146" t="s">
        <v>30</v>
      </c>
      <c r="D372" s="145">
        <v>20793151</v>
      </c>
      <c r="E372" s="146" t="s">
        <v>206</v>
      </c>
      <c r="F372" s="145">
        <v>326773502</v>
      </c>
      <c r="G372" s="146" t="s">
        <v>207</v>
      </c>
      <c r="H372" s="146" t="s">
        <v>8</v>
      </c>
      <c r="I372" s="146" t="s">
        <v>209</v>
      </c>
    </row>
    <row r="373" spans="1:9">
      <c r="A373" s="145">
        <v>2011</v>
      </c>
      <c r="B373" s="146" t="s">
        <v>6</v>
      </c>
      <c r="C373" s="146" t="s">
        <v>30</v>
      </c>
      <c r="D373" s="145">
        <v>116357533</v>
      </c>
      <c r="E373" s="146" t="s">
        <v>206</v>
      </c>
      <c r="F373" s="145">
        <v>120562365</v>
      </c>
      <c r="G373" s="146" t="s">
        <v>228</v>
      </c>
      <c r="H373" s="146" t="s">
        <v>8</v>
      </c>
      <c r="I373" s="146" t="s">
        <v>209</v>
      </c>
    </row>
    <row r="374" spans="1:9">
      <c r="A374" s="145">
        <v>2011</v>
      </c>
      <c r="B374" s="146" t="s">
        <v>6</v>
      </c>
      <c r="C374" s="146" t="s">
        <v>30</v>
      </c>
      <c r="D374" s="145">
        <v>118786274</v>
      </c>
      <c r="E374" s="146" t="s">
        <v>206</v>
      </c>
      <c r="F374" s="145">
        <v>495154439</v>
      </c>
      <c r="G374" s="146" t="s">
        <v>227</v>
      </c>
      <c r="H374" s="146" t="s">
        <v>8</v>
      </c>
      <c r="I374" s="146" t="s">
        <v>209</v>
      </c>
    </row>
    <row r="375" spans="1:9">
      <c r="A375" s="145">
        <v>2011</v>
      </c>
      <c r="B375" s="146" t="s">
        <v>6</v>
      </c>
      <c r="C375" s="146" t="s">
        <v>12</v>
      </c>
      <c r="D375" s="145">
        <v>30778464</v>
      </c>
      <c r="E375" s="146" t="s">
        <v>206</v>
      </c>
      <c r="F375" s="145">
        <v>123211737</v>
      </c>
      <c r="G375" s="146" t="s">
        <v>207</v>
      </c>
      <c r="H375" s="146" t="s">
        <v>8</v>
      </c>
      <c r="I375" s="146" t="s">
        <v>209</v>
      </c>
    </row>
    <row r="376" spans="1:9">
      <c r="A376" s="145">
        <v>2011</v>
      </c>
      <c r="B376" s="146" t="s">
        <v>6</v>
      </c>
      <c r="C376" s="146" t="s">
        <v>12</v>
      </c>
      <c r="D376" s="145">
        <v>271554076</v>
      </c>
      <c r="E376" s="146" t="s">
        <v>206</v>
      </c>
      <c r="F376" s="145">
        <v>835801541</v>
      </c>
      <c r="G376" s="146" t="s">
        <v>227</v>
      </c>
      <c r="H376" s="146" t="s">
        <v>8</v>
      </c>
      <c r="I376" s="146" t="s">
        <v>209</v>
      </c>
    </row>
    <row r="377" spans="1:9">
      <c r="A377" s="145">
        <v>2011</v>
      </c>
      <c r="B377" s="146" t="s">
        <v>6</v>
      </c>
      <c r="C377" s="146" t="s">
        <v>12</v>
      </c>
      <c r="D377" s="145">
        <v>383426353</v>
      </c>
      <c r="E377" s="146" t="s">
        <v>206</v>
      </c>
      <c r="F377" s="145">
        <v>202777045</v>
      </c>
      <c r="G377" s="146" t="s">
        <v>228</v>
      </c>
      <c r="H377" s="146" t="s">
        <v>8</v>
      </c>
      <c r="I377" s="146" t="s">
        <v>209</v>
      </c>
    </row>
    <row r="378" spans="1:9">
      <c r="A378" s="145">
        <v>2011</v>
      </c>
      <c r="B378" s="146" t="s">
        <v>6</v>
      </c>
      <c r="C378" s="146" t="s">
        <v>208</v>
      </c>
      <c r="D378" s="145">
        <v>6221</v>
      </c>
      <c r="E378" s="146" t="s">
        <v>206</v>
      </c>
      <c r="F378" s="145">
        <v>39141</v>
      </c>
      <c r="G378" s="146" t="s">
        <v>207</v>
      </c>
      <c r="H378" s="146" t="s">
        <v>8</v>
      </c>
      <c r="I378" s="146" t="s">
        <v>209</v>
      </c>
    </row>
    <row r="379" spans="1:9">
      <c r="A379" s="145">
        <v>2011</v>
      </c>
      <c r="B379" s="146" t="s">
        <v>6</v>
      </c>
      <c r="C379" s="146" t="s">
        <v>208</v>
      </c>
      <c r="D379" s="145">
        <v>1053895</v>
      </c>
      <c r="E379" s="146" t="s">
        <v>206</v>
      </c>
      <c r="F379" s="145">
        <v>8384145</v>
      </c>
      <c r="G379" s="146" t="s">
        <v>227</v>
      </c>
      <c r="H379" s="146" t="s">
        <v>8</v>
      </c>
      <c r="I379" s="146" t="s">
        <v>209</v>
      </c>
    </row>
    <row r="380" spans="1:9">
      <c r="A380" s="145">
        <v>2011</v>
      </c>
      <c r="B380" s="146" t="s">
        <v>6</v>
      </c>
      <c r="C380" s="146" t="s">
        <v>208</v>
      </c>
      <c r="D380" s="145">
        <v>2136166</v>
      </c>
      <c r="E380" s="146" t="s">
        <v>206</v>
      </c>
      <c r="F380" s="145">
        <v>5658336</v>
      </c>
      <c r="G380" s="146" t="s">
        <v>228</v>
      </c>
      <c r="H380" s="146" t="s">
        <v>8</v>
      </c>
      <c r="I380" s="146" t="s">
        <v>209</v>
      </c>
    </row>
    <row r="381" spans="1:9">
      <c r="A381" s="145">
        <v>2011</v>
      </c>
      <c r="B381" s="146" t="s">
        <v>6</v>
      </c>
      <c r="C381" s="146" t="s">
        <v>92</v>
      </c>
      <c r="D381" s="145">
        <v>13411</v>
      </c>
      <c r="E381" s="146" t="s">
        <v>206</v>
      </c>
      <c r="F381" s="145">
        <v>50466</v>
      </c>
      <c r="G381" s="146" t="s">
        <v>207</v>
      </c>
      <c r="H381" s="146" t="s">
        <v>8</v>
      </c>
      <c r="I381" s="146" t="s">
        <v>209</v>
      </c>
    </row>
    <row r="382" spans="1:9">
      <c r="A382" s="145">
        <v>2011</v>
      </c>
      <c r="B382" s="146" t="s">
        <v>6</v>
      </c>
      <c r="C382" s="146" t="s">
        <v>92</v>
      </c>
      <c r="D382" s="145">
        <v>7744498</v>
      </c>
      <c r="E382" s="146" t="s">
        <v>206</v>
      </c>
      <c r="F382" s="145">
        <v>5172969</v>
      </c>
      <c r="G382" s="146" t="s">
        <v>228</v>
      </c>
      <c r="H382" s="146" t="s">
        <v>8</v>
      </c>
      <c r="I382" s="146" t="s">
        <v>209</v>
      </c>
    </row>
    <row r="383" spans="1:9">
      <c r="A383" s="145">
        <v>2011</v>
      </c>
      <c r="B383" s="146" t="s">
        <v>6</v>
      </c>
      <c r="C383" s="146" t="s">
        <v>92</v>
      </c>
      <c r="D383" s="145">
        <v>10370096</v>
      </c>
      <c r="E383" s="146" t="s">
        <v>206</v>
      </c>
      <c r="F383" s="145">
        <v>44415344</v>
      </c>
      <c r="G383" s="146" t="s">
        <v>227</v>
      </c>
      <c r="H383" s="146" t="s">
        <v>8</v>
      </c>
      <c r="I383" s="146" t="s">
        <v>209</v>
      </c>
    </row>
    <row r="384" spans="1:9">
      <c r="A384" s="145">
        <v>2011</v>
      </c>
      <c r="B384" s="146" t="s">
        <v>6</v>
      </c>
      <c r="C384" s="146" t="s">
        <v>13</v>
      </c>
      <c r="D384" s="145">
        <v>98017</v>
      </c>
      <c r="E384" s="146" t="s">
        <v>206</v>
      </c>
      <c r="F384" s="145">
        <v>650376</v>
      </c>
      <c r="G384" s="146" t="s">
        <v>207</v>
      </c>
      <c r="H384" s="146" t="s">
        <v>8</v>
      </c>
      <c r="I384" s="146" t="s">
        <v>209</v>
      </c>
    </row>
    <row r="385" spans="1:9">
      <c r="A385" s="145">
        <v>2011</v>
      </c>
      <c r="B385" s="146" t="s">
        <v>6</v>
      </c>
      <c r="C385" s="146" t="s">
        <v>13</v>
      </c>
      <c r="D385" s="145">
        <v>16651852</v>
      </c>
      <c r="E385" s="146" t="s">
        <v>206</v>
      </c>
      <c r="F385" s="145">
        <v>62923952</v>
      </c>
      <c r="G385" s="146" t="s">
        <v>227</v>
      </c>
      <c r="H385" s="146" t="s">
        <v>8</v>
      </c>
      <c r="I385" s="146" t="s">
        <v>209</v>
      </c>
    </row>
    <row r="386" spans="1:9">
      <c r="A386" s="145">
        <v>2011</v>
      </c>
      <c r="B386" s="146" t="s">
        <v>6</v>
      </c>
      <c r="C386" s="146" t="s">
        <v>13</v>
      </c>
      <c r="D386" s="145">
        <v>69909209</v>
      </c>
      <c r="E386" s="146" t="s">
        <v>206</v>
      </c>
      <c r="F386" s="145">
        <v>67283037</v>
      </c>
      <c r="G386" s="146" t="s">
        <v>228</v>
      </c>
      <c r="H386" s="146" t="s">
        <v>8</v>
      </c>
      <c r="I386" s="146" t="s">
        <v>209</v>
      </c>
    </row>
    <row r="387" spans="1:9">
      <c r="A387" s="145">
        <v>2011</v>
      </c>
      <c r="B387" s="146" t="s">
        <v>6</v>
      </c>
      <c r="C387" s="146" t="s">
        <v>14</v>
      </c>
      <c r="D387" s="145">
        <v>28622887</v>
      </c>
      <c r="E387" s="146" t="s">
        <v>206</v>
      </c>
      <c r="F387" s="145">
        <v>113437622</v>
      </c>
      <c r="G387" s="146" t="s">
        <v>207</v>
      </c>
      <c r="H387" s="146" t="s">
        <v>8</v>
      </c>
      <c r="I387" s="146" t="s">
        <v>209</v>
      </c>
    </row>
    <row r="388" spans="1:9">
      <c r="A388" s="145">
        <v>2011</v>
      </c>
      <c r="B388" s="146" t="s">
        <v>6</v>
      </c>
      <c r="C388" s="146" t="s">
        <v>14</v>
      </c>
      <c r="D388" s="145">
        <v>84080099</v>
      </c>
      <c r="E388" s="146" t="s">
        <v>206</v>
      </c>
      <c r="F388" s="145">
        <v>270301047</v>
      </c>
      <c r="G388" s="146" t="s">
        <v>227</v>
      </c>
      <c r="H388" s="146" t="s">
        <v>8</v>
      </c>
      <c r="I388" s="146" t="s">
        <v>209</v>
      </c>
    </row>
    <row r="389" spans="1:9">
      <c r="A389" s="145">
        <v>2011</v>
      </c>
      <c r="B389" s="146" t="s">
        <v>6</v>
      </c>
      <c r="C389" s="146" t="s">
        <v>14</v>
      </c>
      <c r="D389" s="145">
        <v>185598844</v>
      </c>
      <c r="E389" s="146" t="s">
        <v>206</v>
      </c>
      <c r="F389" s="145">
        <v>88574525</v>
      </c>
      <c r="G389" s="146" t="s">
        <v>228</v>
      </c>
      <c r="H389" s="146" t="s">
        <v>8</v>
      </c>
      <c r="I389" s="146" t="s">
        <v>209</v>
      </c>
    </row>
    <row r="390" spans="1:9">
      <c r="A390" s="145">
        <v>2011</v>
      </c>
      <c r="B390" s="146" t="s">
        <v>6</v>
      </c>
      <c r="C390" s="146" t="s">
        <v>28</v>
      </c>
      <c r="D390" s="145">
        <v>2061</v>
      </c>
      <c r="E390" s="146" t="s">
        <v>206</v>
      </c>
      <c r="F390" s="145">
        <v>26000</v>
      </c>
      <c r="G390" s="146" t="s">
        <v>207</v>
      </c>
      <c r="H390" s="146" t="s">
        <v>8</v>
      </c>
      <c r="I390" s="146" t="s">
        <v>209</v>
      </c>
    </row>
    <row r="391" spans="1:9">
      <c r="A391" s="145">
        <v>2011</v>
      </c>
      <c r="B391" s="146" t="s">
        <v>6</v>
      </c>
      <c r="C391" s="146" t="s">
        <v>28</v>
      </c>
      <c r="D391" s="145">
        <v>19108671</v>
      </c>
      <c r="E391" s="146" t="s">
        <v>206</v>
      </c>
      <c r="F391" s="145">
        <v>78028148</v>
      </c>
      <c r="G391" s="146" t="s">
        <v>227</v>
      </c>
      <c r="H391" s="146" t="s">
        <v>8</v>
      </c>
      <c r="I391" s="146" t="s">
        <v>209</v>
      </c>
    </row>
    <row r="392" spans="1:9">
      <c r="A392" s="145">
        <v>2011</v>
      </c>
      <c r="B392" s="146" t="s">
        <v>6</v>
      </c>
      <c r="C392" s="146" t="s">
        <v>28</v>
      </c>
      <c r="D392" s="145">
        <v>37532016</v>
      </c>
      <c r="E392" s="146" t="s">
        <v>206</v>
      </c>
      <c r="F392" s="145">
        <v>42445878</v>
      </c>
      <c r="G392" s="146" t="s">
        <v>228</v>
      </c>
      <c r="H392" s="146" t="s">
        <v>8</v>
      </c>
      <c r="I392" s="146" t="s">
        <v>209</v>
      </c>
    </row>
    <row r="393" spans="1:9">
      <c r="A393" s="145">
        <v>2011</v>
      </c>
      <c r="B393" s="146" t="s">
        <v>6</v>
      </c>
      <c r="C393" s="146" t="s">
        <v>16</v>
      </c>
      <c r="D393" s="145">
        <v>81980086</v>
      </c>
      <c r="E393" s="146" t="s">
        <v>206</v>
      </c>
      <c r="F393" s="145">
        <v>573170566</v>
      </c>
      <c r="G393" s="146" t="s">
        <v>207</v>
      </c>
      <c r="H393" s="146" t="s">
        <v>8</v>
      </c>
      <c r="I393" s="146" t="s">
        <v>209</v>
      </c>
    </row>
    <row r="394" spans="1:9">
      <c r="A394" s="145">
        <v>2011</v>
      </c>
      <c r="B394" s="146" t="s">
        <v>6</v>
      </c>
      <c r="C394" s="146" t="s">
        <v>16</v>
      </c>
      <c r="D394" s="145">
        <v>586132847</v>
      </c>
      <c r="E394" s="146" t="s">
        <v>206</v>
      </c>
      <c r="F394" s="145">
        <v>2020689144</v>
      </c>
      <c r="G394" s="146" t="s">
        <v>227</v>
      </c>
      <c r="H394" s="146" t="s">
        <v>8</v>
      </c>
      <c r="I394" s="146" t="s">
        <v>209</v>
      </c>
    </row>
    <row r="395" spans="1:9">
      <c r="A395" s="145">
        <v>2011</v>
      </c>
      <c r="B395" s="146" t="s">
        <v>6</v>
      </c>
      <c r="C395" s="146" t="s">
        <v>16</v>
      </c>
      <c r="D395" s="145">
        <v>946752842</v>
      </c>
      <c r="E395" s="146" t="s">
        <v>206</v>
      </c>
      <c r="F395" s="145">
        <v>677427036</v>
      </c>
      <c r="G395" s="146" t="s">
        <v>228</v>
      </c>
      <c r="H395" s="146" t="s">
        <v>8</v>
      </c>
      <c r="I395" s="146" t="s">
        <v>209</v>
      </c>
    </row>
    <row r="396" spans="1:9">
      <c r="A396" s="145">
        <v>2012</v>
      </c>
      <c r="B396" s="146" t="s">
        <v>6</v>
      </c>
      <c r="C396" s="146" t="s">
        <v>7</v>
      </c>
      <c r="D396" s="145">
        <v>3032</v>
      </c>
      <c r="E396" s="146" t="s">
        <v>210</v>
      </c>
      <c r="F396" s="145">
        <v>17651</v>
      </c>
      <c r="G396" s="146" t="s">
        <v>207</v>
      </c>
      <c r="H396" s="146" t="s">
        <v>8</v>
      </c>
      <c r="I396" s="146" t="s">
        <v>9</v>
      </c>
    </row>
    <row r="397" spans="1:9">
      <c r="A397" s="145">
        <v>2012</v>
      </c>
      <c r="B397" s="146" t="s">
        <v>6</v>
      </c>
      <c r="C397" s="146" t="s">
        <v>7</v>
      </c>
      <c r="D397" s="145">
        <v>2184364</v>
      </c>
      <c r="E397" s="146" t="s">
        <v>210</v>
      </c>
      <c r="F397" s="145">
        <v>10560885</v>
      </c>
      <c r="G397" s="146" t="s">
        <v>227</v>
      </c>
      <c r="H397" s="146" t="s">
        <v>8</v>
      </c>
      <c r="I397" s="146" t="s">
        <v>9</v>
      </c>
    </row>
    <row r="398" spans="1:9">
      <c r="A398" s="145">
        <v>2012</v>
      </c>
      <c r="B398" s="146" t="s">
        <v>6</v>
      </c>
      <c r="C398" s="146" t="s">
        <v>7</v>
      </c>
      <c r="D398" s="145">
        <v>3241107</v>
      </c>
      <c r="E398" s="146" t="s">
        <v>210</v>
      </c>
      <c r="F398" s="145">
        <v>4932756</v>
      </c>
      <c r="G398" s="146" t="s">
        <v>228</v>
      </c>
      <c r="H398" s="146" t="s">
        <v>8</v>
      </c>
      <c r="I398" s="146" t="s">
        <v>9</v>
      </c>
    </row>
    <row r="399" spans="1:9">
      <c r="A399" s="145">
        <v>2012</v>
      </c>
      <c r="B399" s="146" t="s">
        <v>6</v>
      </c>
      <c r="C399" s="146" t="s">
        <v>98</v>
      </c>
      <c r="D399" s="145">
        <v>13672</v>
      </c>
      <c r="E399" s="146" t="s">
        <v>210</v>
      </c>
      <c r="F399" s="145">
        <v>134284</v>
      </c>
      <c r="G399" s="146" t="s">
        <v>207</v>
      </c>
      <c r="H399" s="146" t="s">
        <v>8</v>
      </c>
      <c r="I399" s="146" t="s">
        <v>9</v>
      </c>
    </row>
    <row r="400" spans="1:9">
      <c r="A400" s="145">
        <v>2012</v>
      </c>
      <c r="B400" s="146" t="s">
        <v>6</v>
      </c>
      <c r="C400" s="146" t="s">
        <v>98</v>
      </c>
      <c r="D400" s="145">
        <v>9696913</v>
      </c>
      <c r="E400" s="146" t="s">
        <v>210</v>
      </c>
      <c r="F400" s="145">
        <v>43104709</v>
      </c>
      <c r="G400" s="146" t="s">
        <v>227</v>
      </c>
      <c r="H400" s="146" t="s">
        <v>8</v>
      </c>
      <c r="I400" s="146" t="s">
        <v>9</v>
      </c>
    </row>
    <row r="401" spans="1:9">
      <c r="A401" s="145">
        <v>2012</v>
      </c>
      <c r="B401" s="146" t="s">
        <v>6</v>
      </c>
      <c r="C401" s="146" t="s">
        <v>98</v>
      </c>
      <c r="D401" s="145">
        <v>36581605</v>
      </c>
      <c r="E401" s="146" t="s">
        <v>210</v>
      </c>
      <c r="F401" s="145">
        <v>42987528</v>
      </c>
      <c r="G401" s="146" t="s">
        <v>228</v>
      </c>
      <c r="H401" s="146" t="s">
        <v>8</v>
      </c>
      <c r="I401" s="146" t="s">
        <v>9</v>
      </c>
    </row>
    <row r="402" spans="1:9">
      <c r="A402" s="145">
        <v>2012</v>
      </c>
      <c r="B402" s="146" t="s">
        <v>6</v>
      </c>
      <c r="C402" s="146" t="s">
        <v>10</v>
      </c>
      <c r="D402" s="145">
        <v>4105</v>
      </c>
      <c r="E402" s="146" t="s">
        <v>210</v>
      </c>
      <c r="F402" s="145">
        <v>17828</v>
      </c>
      <c r="G402" s="146" t="s">
        <v>207</v>
      </c>
      <c r="H402" s="146" t="s">
        <v>8</v>
      </c>
      <c r="I402" s="146" t="s">
        <v>9</v>
      </c>
    </row>
    <row r="403" spans="1:9">
      <c r="A403" s="145">
        <v>2012</v>
      </c>
      <c r="B403" s="146" t="s">
        <v>6</v>
      </c>
      <c r="C403" s="146" t="s">
        <v>10</v>
      </c>
      <c r="D403" s="145">
        <v>12598680</v>
      </c>
      <c r="E403" s="146" t="s">
        <v>210</v>
      </c>
      <c r="F403" s="145">
        <v>46669157</v>
      </c>
      <c r="G403" s="146" t="s">
        <v>227</v>
      </c>
      <c r="H403" s="146" t="s">
        <v>8</v>
      </c>
      <c r="I403" s="146" t="s">
        <v>9</v>
      </c>
    </row>
    <row r="404" spans="1:9">
      <c r="A404" s="145">
        <v>2012</v>
      </c>
      <c r="B404" s="146" t="s">
        <v>6</v>
      </c>
      <c r="C404" s="146" t="s">
        <v>10</v>
      </c>
      <c r="D404" s="145">
        <v>30252593</v>
      </c>
      <c r="E404" s="146" t="s">
        <v>210</v>
      </c>
      <c r="F404" s="145">
        <v>39036823</v>
      </c>
      <c r="G404" s="146" t="s">
        <v>228</v>
      </c>
      <c r="H404" s="146" t="s">
        <v>8</v>
      </c>
      <c r="I404" s="146" t="s">
        <v>9</v>
      </c>
    </row>
    <row r="405" spans="1:9">
      <c r="A405" s="145">
        <v>2012</v>
      </c>
      <c r="B405" s="146" t="s">
        <v>6</v>
      </c>
      <c r="C405" s="146" t="s">
        <v>30</v>
      </c>
      <c r="D405" s="145">
        <v>18763909</v>
      </c>
      <c r="E405" s="146" t="s">
        <v>210</v>
      </c>
      <c r="F405" s="145">
        <v>264410081</v>
      </c>
      <c r="G405" s="146" t="s">
        <v>207</v>
      </c>
      <c r="H405" s="146" t="s">
        <v>8</v>
      </c>
      <c r="I405" s="146" t="s">
        <v>9</v>
      </c>
    </row>
    <row r="406" spans="1:9">
      <c r="A406" s="145">
        <v>2012</v>
      </c>
      <c r="B406" s="146" t="s">
        <v>6</v>
      </c>
      <c r="C406" s="146" t="s">
        <v>30</v>
      </c>
      <c r="D406" s="145">
        <v>117697080</v>
      </c>
      <c r="E406" s="146" t="s">
        <v>210</v>
      </c>
      <c r="F406" s="145">
        <v>463826151</v>
      </c>
      <c r="G406" s="146" t="s">
        <v>227</v>
      </c>
      <c r="H406" s="146" t="s">
        <v>8</v>
      </c>
      <c r="I406" s="146" t="s">
        <v>9</v>
      </c>
    </row>
    <row r="407" spans="1:9">
      <c r="A407" s="145">
        <v>2012</v>
      </c>
      <c r="B407" s="146" t="s">
        <v>6</v>
      </c>
      <c r="C407" s="146" t="s">
        <v>30</v>
      </c>
      <c r="D407" s="145">
        <v>119713757</v>
      </c>
      <c r="E407" s="146" t="s">
        <v>210</v>
      </c>
      <c r="F407" s="145">
        <v>118689342</v>
      </c>
      <c r="G407" s="146" t="s">
        <v>228</v>
      </c>
      <c r="H407" s="146" t="s">
        <v>8</v>
      </c>
      <c r="I407" s="146" t="s">
        <v>9</v>
      </c>
    </row>
    <row r="408" spans="1:9">
      <c r="A408" s="145">
        <v>2012</v>
      </c>
      <c r="B408" s="146" t="s">
        <v>6</v>
      </c>
      <c r="C408" s="146" t="s">
        <v>12</v>
      </c>
      <c r="D408" s="145">
        <v>25900206</v>
      </c>
      <c r="E408" s="146" t="s">
        <v>210</v>
      </c>
      <c r="F408" s="145">
        <v>109535589</v>
      </c>
      <c r="G408" s="146" t="s">
        <v>207</v>
      </c>
      <c r="H408" s="146" t="s">
        <v>8</v>
      </c>
      <c r="I408" s="146" t="s">
        <v>9</v>
      </c>
    </row>
    <row r="409" spans="1:9">
      <c r="A409" s="145">
        <v>2012</v>
      </c>
      <c r="B409" s="146" t="s">
        <v>6</v>
      </c>
      <c r="C409" s="146" t="s">
        <v>12</v>
      </c>
      <c r="D409" s="145">
        <v>255275415</v>
      </c>
      <c r="E409" s="146" t="s">
        <v>210</v>
      </c>
      <c r="F409" s="145">
        <v>774271198</v>
      </c>
      <c r="G409" s="146" t="s">
        <v>227</v>
      </c>
      <c r="H409" s="146" t="s">
        <v>8</v>
      </c>
      <c r="I409" s="146" t="s">
        <v>9</v>
      </c>
    </row>
    <row r="410" spans="1:9">
      <c r="A410" s="145">
        <v>2012</v>
      </c>
      <c r="B410" s="146" t="s">
        <v>6</v>
      </c>
      <c r="C410" s="146" t="s">
        <v>12</v>
      </c>
      <c r="D410" s="145">
        <v>303195137</v>
      </c>
      <c r="E410" s="146" t="s">
        <v>210</v>
      </c>
      <c r="F410" s="145">
        <v>206342395</v>
      </c>
      <c r="G410" s="146" t="s">
        <v>228</v>
      </c>
      <c r="H410" s="146" t="s">
        <v>8</v>
      </c>
      <c r="I410" s="146" t="s">
        <v>9</v>
      </c>
    </row>
    <row r="411" spans="1:9">
      <c r="A411" s="145">
        <v>2012</v>
      </c>
      <c r="B411" s="146" t="s">
        <v>6</v>
      </c>
      <c r="C411" s="146" t="s">
        <v>208</v>
      </c>
      <c r="D411" s="145">
        <v>10400</v>
      </c>
      <c r="E411" s="146" t="s">
        <v>210</v>
      </c>
      <c r="F411" s="145">
        <v>67271</v>
      </c>
      <c r="G411" s="146" t="s">
        <v>207</v>
      </c>
      <c r="H411" s="146" t="s">
        <v>8</v>
      </c>
      <c r="I411" s="146" t="s">
        <v>9</v>
      </c>
    </row>
    <row r="412" spans="1:9">
      <c r="A412" s="145">
        <v>2012</v>
      </c>
      <c r="B412" s="146" t="s">
        <v>6</v>
      </c>
      <c r="C412" s="146" t="s">
        <v>208</v>
      </c>
      <c r="D412" s="145">
        <v>1183612</v>
      </c>
      <c r="E412" s="146" t="s">
        <v>210</v>
      </c>
      <c r="F412" s="145">
        <v>8406454</v>
      </c>
      <c r="G412" s="146" t="s">
        <v>227</v>
      </c>
      <c r="H412" s="146" t="s">
        <v>8</v>
      </c>
      <c r="I412" s="146" t="s">
        <v>9</v>
      </c>
    </row>
    <row r="413" spans="1:9">
      <c r="A413" s="145">
        <v>2012</v>
      </c>
      <c r="B413" s="146" t="s">
        <v>6</v>
      </c>
      <c r="C413" s="146" t="s">
        <v>208</v>
      </c>
      <c r="D413" s="145">
        <v>2305739</v>
      </c>
      <c r="E413" s="146" t="s">
        <v>210</v>
      </c>
      <c r="F413" s="145">
        <v>6808345</v>
      </c>
      <c r="G413" s="146" t="s">
        <v>228</v>
      </c>
      <c r="H413" s="146" t="s">
        <v>8</v>
      </c>
      <c r="I413" s="146" t="s">
        <v>9</v>
      </c>
    </row>
    <row r="414" spans="1:9">
      <c r="A414" s="145">
        <v>2012</v>
      </c>
      <c r="B414" s="146" t="s">
        <v>6</v>
      </c>
      <c r="C414" s="146" t="s">
        <v>92</v>
      </c>
      <c r="D414" s="145">
        <v>10235</v>
      </c>
      <c r="E414" s="146" t="s">
        <v>210</v>
      </c>
      <c r="F414" s="145">
        <v>53575</v>
      </c>
      <c r="G414" s="146" t="s">
        <v>207</v>
      </c>
      <c r="H414" s="146" t="s">
        <v>8</v>
      </c>
      <c r="I414" s="146" t="s">
        <v>9</v>
      </c>
    </row>
    <row r="415" spans="1:9">
      <c r="A415" s="145">
        <v>2012</v>
      </c>
      <c r="B415" s="146" t="s">
        <v>6</v>
      </c>
      <c r="C415" s="146" t="s">
        <v>92</v>
      </c>
      <c r="D415" s="145">
        <v>7331343</v>
      </c>
      <c r="E415" s="146" t="s">
        <v>210</v>
      </c>
      <c r="F415" s="145">
        <v>6075145</v>
      </c>
      <c r="G415" s="146" t="s">
        <v>228</v>
      </c>
      <c r="H415" s="146" t="s">
        <v>8</v>
      </c>
      <c r="I415" s="146" t="s">
        <v>9</v>
      </c>
    </row>
    <row r="416" spans="1:9">
      <c r="A416" s="145">
        <v>2012</v>
      </c>
      <c r="B416" s="146" t="s">
        <v>6</v>
      </c>
      <c r="C416" s="146" t="s">
        <v>92</v>
      </c>
      <c r="D416" s="145">
        <v>10470308</v>
      </c>
      <c r="E416" s="146" t="s">
        <v>210</v>
      </c>
      <c r="F416" s="145">
        <v>40870427</v>
      </c>
      <c r="G416" s="146" t="s">
        <v>227</v>
      </c>
      <c r="H416" s="146" t="s">
        <v>8</v>
      </c>
      <c r="I416" s="146" t="s">
        <v>9</v>
      </c>
    </row>
    <row r="417" spans="1:9">
      <c r="A417" s="145">
        <v>2012</v>
      </c>
      <c r="B417" s="146" t="s">
        <v>6</v>
      </c>
      <c r="C417" s="146" t="s">
        <v>13</v>
      </c>
      <c r="D417" s="145">
        <v>101968</v>
      </c>
      <c r="E417" s="146" t="s">
        <v>210</v>
      </c>
      <c r="F417" s="145">
        <v>573583</v>
      </c>
      <c r="G417" s="146" t="s">
        <v>207</v>
      </c>
      <c r="H417" s="146" t="s">
        <v>8</v>
      </c>
      <c r="I417" s="146" t="s">
        <v>9</v>
      </c>
    </row>
    <row r="418" spans="1:9">
      <c r="A418" s="145">
        <v>2012</v>
      </c>
      <c r="B418" s="146" t="s">
        <v>6</v>
      </c>
      <c r="C418" s="146" t="s">
        <v>13</v>
      </c>
      <c r="D418" s="145">
        <v>17365823</v>
      </c>
      <c r="E418" s="146" t="s">
        <v>210</v>
      </c>
      <c r="F418" s="145">
        <v>59841887</v>
      </c>
      <c r="G418" s="146" t="s">
        <v>227</v>
      </c>
      <c r="H418" s="146" t="s">
        <v>8</v>
      </c>
      <c r="I418" s="146" t="s">
        <v>9</v>
      </c>
    </row>
    <row r="419" spans="1:9">
      <c r="A419" s="145">
        <v>2012</v>
      </c>
      <c r="B419" s="146" t="s">
        <v>6</v>
      </c>
      <c r="C419" s="146" t="s">
        <v>13</v>
      </c>
      <c r="D419" s="145">
        <v>62391348</v>
      </c>
      <c r="E419" s="146" t="s">
        <v>210</v>
      </c>
      <c r="F419" s="145">
        <v>56760769</v>
      </c>
      <c r="G419" s="146" t="s">
        <v>228</v>
      </c>
      <c r="H419" s="146" t="s">
        <v>8</v>
      </c>
      <c r="I419" s="146" t="s">
        <v>9</v>
      </c>
    </row>
    <row r="420" spans="1:9">
      <c r="A420" s="145">
        <v>2012</v>
      </c>
      <c r="B420" s="146" t="s">
        <v>6</v>
      </c>
      <c r="C420" s="146" t="s">
        <v>14</v>
      </c>
      <c r="D420" s="145">
        <v>28278250</v>
      </c>
      <c r="E420" s="146" t="s">
        <v>210</v>
      </c>
      <c r="F420" s="145">
        <v>102748417</v>
      </c>
      <c r="G420" s="146" t="s">
        <v>207</v>
      </c>
      <c r="H420" s="146" t="s">
        <v>8</v>
      </c>
      <c r="I420" s="146" t="s">
        <v>9</v>
      </c>
    </row>
    <row r="421" spans="1:9">
      <c r="A421" s="145">
        <v>2012</v>
      </c>
      <c r="B421" s="146" t="s">
        <v>6</v>
      </c>
      <c r="C421" s="146" t="s">
        <v>14</v>
      </c>
      <c r="D421" s="145">
        <v>82214840</v>
      </c>
      <c r="E421" s="146" t="s">
        <v>210</v>
      </c>
      <c r="F421" s="145">
        <v>242121699</v>
      </c>
      <c r="G421" s="146" t="s">
        <v>227</v>
      </c>
      <c r="H421" s="146" t="s">
        <v>8</v>
      </c>
      <c r="I421" s="146" t="s">
        <v>9</v>
      </c>
    </row>
    <row r="422" spans="1:9">
      <c r="A422" s="145">
        <v>2012</v>
      </c>
      <c r="B422" s="146" t="s">
        <v>6</v>
      </c>
      <c r="C422" s="146" t="s">
        <v>14</v>
      </c>
      <c r="D422" s="145">
        <v>203278957</v>
      </c>
      <c r="E422" s="146" t="s">
        <v>210</v>
      </c>
      <c r="F422" s="145">
        <v>113220674</v>
      </c>
      <c r="G422" s="146" t="s">
        <v>228</v>
      </c>
      <c r="H422" s="146" t="s">
        <v>8</v>
      </c>
      <c r="I422" s="146" t="s">
        <v>9</v>
      </c>
    </row>
    <row r="423" spans="1:9">
      <c r="A423" s="145">
        <v>2012</v>
      </c>
      <c r="B423" s="146" t="s">
        <v>6</v>
      </c>
      <c r="C423" s="146" t="s">
        <v>28</v>
      </c>
      <c r="D423" s="145">
        <v>2985</v>
      </c>
      <c r="E423" s="146" t="s">
        <v>210</v>
      </c>
      <c r="F423" s="145">
        <v>51129</v>
      </c>
      <c r="G423" s="146" t="s">
        <v>207</v>
      </c>
      <c r="H423" s="146" t="s">
        <v>8</v>
      </c>
      <c r="I423" s="146" t="s">
        <v>9</v>
      </c>
    </row>
    <row r="424" spans="1:9">
      <c r="A424" s="145">
        <v>2012</v>
      </c>
      <c r="B424" s="146" t="s">
        <v>6</v>
      </c>
      <c r="C424" s="146" t="s">
        <v>28</v>
      </c>
      <c r="D424" s="145">
        <v>20294803</v>
      </c>
      <c r="E424" s="146" t="s">
        <v>210</v>
      </c>
      <c r="F424" s="145">
        <v>77668826</v>
      </c>
      <c r="G424" s="146" t="s">
        <v>227</v>
      </c>
      <c r="H424" s="146" t="s">
        <v>8</v>
      </c>
      <c r="I424" s="146" t="s">
        <v>9</v>
      </c>
    </row>
    <row r="425" spans="1:9">
      <c r="A425" s="145">
        <v>2012</v>
      </c>
      <c r="B425" s="146" t="s">
        <v>6</v>
      </c>
      <c r="C425" s="146" t="s">
        <v>28</v>
      </c>
      <c r="D425" s="145">
        <v>34654524</v>
      </c>
      <c r="E425" s="146" t="s">
        <v>210</v>
      </c>
      <c r="F425" s="145">
        <v>43414462</v>
      </c>
      <c r="G425" s="146" t="s">
        <v>228</v>
      </c>
      <c r="H425" s="146" t="s">
        <v>8</v>
      </c>
      <c r="I425" s="146" t="s">
        <v>9</v>
      </c>
    </row>
    <row r="426" spans="1:9">
      <c r="A426" s="145">
        <v>2012</v>
      </c>
      <c r="B426" s="146" t="s">
        <v>6</v>
      </c>
      <c r="C426" s="146" t="s">
        <v>16</v>
      </c>
      <c r="D426" s="145">
        <v>74709646</v>
      </c>
      <c r="E426" s="146" t="s">
        <v>210</v>
      </c>
      <c r="F426" s="145">
        <v>485727770</v>
      </c>
      <c r="G426" s="146" t="s">
        <v>207</v>
      </c>
      <c r="H426" s="146" t="s">
        <v>8</v>
      </c>
      <c r="I426" s="146" t="s">
        <v>9</v>
      </c>
    </row>
    <row r="427" spans="1:9">
      <c r="A427" s="145">
        <v>2012</v>
      </c>
      <c r="B427" s="146" t="s">
        <v>6</v>
      </c>
      <c r="C427" s="146" t="s">
        <v>16</v>
      </c>
      <c r="D427" s="145">
        <v>568181651</v>
      </c>
      <c r="E427" s="146" t="s">
        <v>210</v>
      </c>
      <c r="F427" s="145">
        <v>1875790801</v>
      </c>
      <c r="G427" s="146" t="s">
        <v>227</v>
      </c>
      <c r="H427" s="146" t="s">
        <v>8</v>
      </c>
      <c r="I427" s="146" t="s">
        <v>9</v>
      </c>
    </row>
    <row r="428" spans="1:9">
      <c r="A428" s="145">
        <v>2012</v>
      </c>
      <c r="B428" s="146" t="s">
        <v>6</v>
      </c>
      <c r="C428" s="146" t="s">
        <v>16</v>
      </c>
      <c r="D428" s="145">
        <v>869965291</v>
      </c>
      <c r="E428" s="146" t="s">
        <v>210</v>
      </c>
      <c r="F428" s="145">
        <v>689310949</v>
      </c>
      <c r="G428" s="146" t="s">
        <v>228</v>
      </c>
      <c r="H428" s="146" t="s">
        <v>8</v>
      </c>
      <c r="I428" s="146" t="s">
        <v>9</v>
      </c>
    </row>
    <row r="429" spans="1:9">
      <c r="A429" s="145">
        <v>2013</v>
      </c>
      <c r="B429" s="146" t="s">
        <v>6</v>
      </c>
      <c r="C429" s="146" t="s">
        <v>7</v>
      </c>
      <c r="D429" s="145">
        <v>2589</v>
      </c>
      <c r="E429" s="146" t="s">
        <v>206</v>
      </c>
      <c r="F429" s="145">
        <v>19308</v>
      </c>
      <c r="G429" s="146" t="s">
        <v>207</v>
      </c>
      <c r="H429" s="146" t="s">
        <v>8</v>
      </c>
      <c r="I429" s="146" t="s">
        <v>209</v>
      </c>
    </row>
    <row r="430" spans="1:9">
      <c r="A430" s="145">
        <v>2013</v>
      </c>
      <c r="B430" s="146" t="s">
        <v>6</v>
      </c>
      <c r="C430" s="146" t="s">
        <v>7</v>
      </c>
      <c r="D430" s="145">
        <v>2699357</v>
      </c>
      <c r="E430" s="146" t="s">
        <v>206</v>
      </c>
      <c r="F430" s="145">
        <v>13047352</v>
      </c>
      <c r="G430" s="146" t="s">
        <v>227</v>
      </c>
      <c r="H430" s="146" t="s">
        <v>8</v>
      </c>
      <c r="I430" s="146" t="s">
        <v>209</v>
      </c>
    </row>
    <row r="431" spans="1:9">
      <c r="A431" s="145">
        <v>2013</v>
      </c>
      <c r="B431" s="146" t="s">
        <v>6</v>
      </c>
      <c r="C431" s="146" t="s">
        <v>7</v>
      </c>
      <c r="D431" s="145">
        <v>2846454</v>
      </c>
      <c r="E431" s="146" t="s">
        <v>206</v>
      </c>
      <c r="F431" s="145">
        <v>4211752</v>
      </c>
      <c r="G431" s="146" t="s">
        <v>228</v>
      </c>
      <c r="H431" s="146" t="s">
        <v>8</v>
      </c>
      <c r="I431" s="146" t="s">
        <v>209</v>
      </c>
    </row>
    <row r="432" spans="1:9">
      <c r="A432" s="145">
        <v>2013</v>
      </c>
      <c r="B432" s="146" t="s">
        <v>6</v>
      </c>
      <c r="C432" s="146" t="s">
        <v>98</v>
      </c>
      <c r="D432" s="145">
        <v>8079</v>
      </c>
      <c r="E432" s="146" t="s">
        <v>206</v>
      </c>
      <c r="F432" s="145">
        <v>85730</v>
      </c>
      <c r="G432" s="146" t="s">
        <v>207</v>
      </c>
      <c r="H432" s="146" t="s">
        <v>8</v>
      </c>
      <c r="I432" s="146" t="s">
        <v>209</v>
      </c>
    </row>
    <row r="433" spans="1:9">
      <c r="A433" s="145">
        <v>2013</v>
      </c>
      <c r="B433" s="146" t="s">
        <v>6</v>
      </c>
      <c r="C433" s="146" t="s">
        <v>98</v>
      </c>
      <c r="D433" s="145">
        <v>8486186</v>
      </c>
      <c r="E433" s="146" t="s">
        <v>206</v>
      </c>
      <c r="F433" s="145">
        <v>38693114</v>
      </c>
      <c r="G433" s="146" t="s">
        <v>227</v>
      </c>
      <c r="H433" s="146" t="s">
        <v>8</v>
      </c>
      <c r="I433" s="146" t="s">
        <v>209</v>
      </c>
    </row>
    <row r="434" spans="1:9">
      <c r="A434" s="145">
        <v>2013</v>
      </c>
      <c r="B434" s="146" t="s">
        <v>6</v>
      </c>
      <c r="C434" s="146" t="s">
        <v>98</v>
      </c>
      <c r="D434" s="145">
        <v>33100332</v>
      </c>
      <c r="E434" s="146" t="s">
        <v>206</v>
      </c>
      <c r="F434" s="145">
        <v>39210941</v>
      </c>
      <c r="G434" s="146" t="s">
        <v>228</v>
      </c>
      <c r="H434" s="146" t="s">
        <v>8</v>
      </c>
      <c r="I434" s="146" t="s">
        <v>209</v>
      </c>
    </row>
    <row r="435" spans="1:9">
      <c r="A435" s="145">
        <v>2013</v>
      </c>
      <c r="B435" s="146" t="s">
        <v>6</v>
      </c>
      <c r="C435" s="146" t="s">
        <v>10</v>
      </c>
      <c r="D435" s="145">
        <v>4007</v>
      </c>
      <c r="E435" s="146" t="s">
        <v>206</v>
      </c>
      <c r="F435" s="145">
        <v>20738</v>
      </c>
      <c r="G435" s="146" t="s">
        <v>207</v>
      </c>
      <c r="H435" s="146" t="s">
        <v>8</v>
      </c>
      <c r="I435" s="146" t="s">
        <v>209</v>
      </c>
    </row>
    <row r="436" spans="1:9">
      <c r="A436" s="145">
        <v>2013</v>
      </c>
      <c r="B436" s="146" t="s">
        <v>6</v>
      </c>
      <c r="C436" s="146" t="s">
        <v>10</v>
      </c>
      <c r="D436" s="145">
        <v>12859835</v>
      </c>
      <c r="E436" s="146" t="s">
        <v>206</v>
      </c>
      <c r="F436" s="145">
        <v>48573921</v>
      </c>
      <c r="G436" s="146" t="s">
        <v>227</v>
      </c>
      <c r="H436" s="146" t="s">
        <v>8</v>
      </c>
      <c r="I436" s="146" t="s">
        <v>209</v>
      </c>
    </row>
    <row r="437" spans="1:9">
      <c r="A437" s="145">
        <v>2013</v>
      </c>
      <c r="B437" s="146" t="s">
        <v>6</v>
      </c>
      <c r="C437" s="146" t="s">
        <v>10</v>
      </c>
      <c r="D437" s="145">
        <v>52072350</v>
      </c>
      <c r="E437" s="146" t="s">
        <v>206</v>
      </c>
      <c r="F437" s="145">
        <v>55240469</v>
      </c>
      <c r="G437" s="146" t="s">
        <v>228</v>
      </c>
      <c r="H437" s="146" t="s">
        <v>8</v>
      </c>
      <c r="I437" s="146" t="s">
        <v>209</v>
      </c>
    </row>
    <row r="438" spans="1:9">
      <c r="A438" s="145">
        <v>2013</v>
      </c>
      <c r="B438" s="146" t="s">
        <v>6</v>
      </c>
      <c r="C438" s="146" t="s">
        <v>30</v>
      </c>
      <c r="D438" s="145">
        <v>19501612</v>
      </c>
      <c r="E438" s="146" t="s">
        <v>206</v>
      </c>
      <c r="F438" s="145">
        <v>253091359</v>
      </c>
      <c r="G438" s="146" t="s">
        <v>207</v>
      </c>
      <c r="H438" s="146" t="s">
        <v>8</v>
      </c>
      <c r="I438" s="146" t="s">
        <v>209</v>
      </c>
    </row>
    <row r="439" spans="1:9">
      <c r="A439" s="145">
        <v>2013</v>
      </c>
      <c r="B439" s="146" t="s">
        <v>6</v>
      </c>
      <c r="C439" s="146" t="s">
        <v>30</v>
      </c>
      <c r="D439" s="145">
        <v>109564770</v>
      </c>
      <c r="E439" s="146" t="s">
        <v>206</v>
      </c>
      <c r="F439" s="145">
        <v>132692336</v>
      </c>
      <c r="G439" s="146" t="s">
        <v>228</v>
      </c>
      <c r="H439" s="146" t="s">
        <v>8</v>
      </c>
      <c r="I439" s="146" t="s">
        <v>209</v>
      </c>
    </row>
    <row r="440" spans="1:9">
      <c r="A440" s="145">
        <v>2013</v>
      </c>
      <c r="B440" s="146" t="s">
        <v>6</v>
      </c>
      <c r="C440" s="146" t="s">
        <v>30</v>
      </c>
      <c r="D440" s="145">
        <v>129258063</v>
      </c>
      <c r="E440" s="146" t="s">
        <v>206</v>
      </c>
      <c r="F440" s="145">
        <v>514979171</v>
      </c>
      <c r="G440" s="146" t="s">
        <v>227</v>
      </c>
      <c r="H440" s="146" t="s">
        <v>8</v>
      </c>
      <c r="I440" s="146" t="s">
        <v>209</v>
      </c>
    </row>
    <row r="441" spans="1:9">
      <c r="A441" s="145">
        <v>2013</v>
      </c>
      <c r="B441" s="146" t="s">
        <v>6</v>
      </c>
      <c r="C441" s="146" t="s">
        <v>12</v>
      </c>
      <c r="D441" s="145">
        <v>24042328</v>
      </c>
      <c r="E441" s="146" t="s">
        <v>206</v>
      </c>
      <c r="F441" s="145">
        <v>102292789</v>
      </c>
      <c r="G441" s="146" t="s">
        <v>207</v>
      </c>
      <c r="H441" s="146" t="s">
        <v>8</v>
      </c>
      <c r="I441" s="146" t="s">
        <v>209</v>
      </c>
    </row>
    <row r="442" spans="1:9">
      <c r="A442" s="145">
        <v>2013</v>
      </c>
      <c r="B442" s="146" t="s">
        <v>6</v>
      </c>
      <c r="C442" s="146" t="s">
        <v>12</v>
      </c>
      <c r="D442" s="145">
        <v>256784642</v>
      </c>
      <c r="E442" s="146" t="s">
        <v>206</v>
      </c>
      <c r="F442" s="145">
        <v>842135874</v>
      </c>
      <c r="G442" s="146" t="s">
        <v>227</v>
      </c>
      <c r="H442" s="146" t="s">
        <v>8</v>
      </c>
      <c r="I442" s="146" t="s">
        <v>209</v>
      </c>
    </row>
    <row r="443" spans="1:9">
      <c r="A443" s="145">
        <v>2013</v>
      </c>
      <c r="B443" s="146" t="s">
        <v>6</v>
      </c>
      <c r="C443" s="146" t="s">
        <v>12</v>
      </c>
      <c r="D443" s="145">
        <v>294472038</v>
      </c>
      <c r="E443" s="146" t="s">
        <v>206</v>
      </c>
      <c r="F443" s="145">
        <v>276042794</v>
      </c>
      <c r="G443" s="146" t="s">
        <v>228</v>
      </c>
      <c r="H443" s="146" t="s">
        <v>8</v>
      </c>
      <c r="I443" s="146" t="s">
        <v>209</v>
      </c>
    </row>
    <row r="444" spans="1:9">
      <c r="A444" s="145">
        <v>2013</v>
      </c>
      <c r="B444" s="146" t="s">
        <v>6</v>
      </c>
      <c r="C444" s="146" t="s">
        <v>208</v>
      </c>
      <c r="D444" s="145">
        <v>480</v>
      </c>
      <c r="E444" s="146" t="s">
        <v>206</v>
      </c>
      <c r="F444" s="145">
        <v>5289</v>
      </c>
      <c r="G444" s="146" t="s">
        <v>207</v>
      </c>
      <c r="H444" s="146" t="s">
        <v>8</v>
      </c>
      <c r="I444" s="146" t="s">
        <v>209</v>
      </c>
    </row>
    <row r="445" spans="1:9">
      <c r="A445" s="145">
        <v>2013</v>
      </c>
      <c r="B445" s="146" t="s">
        <v>6</v>
      </c>
      <c r="C445" s="146" t="s">
        <v>208</v>
      </c>
      <c r="D445" s="145">
        <v>1285886</v>
      </c>
      <c r="E445" s="146" t="s">
        <v>206</v>
      </c>
      <c r="F445" s="145">
        <v>9835979</v>
      </c>
      <c r="G445" s="146" t="s">
        <v>227</v>
      </c>
      <c r="H445" s="146" t="s">
        <v>8</v>
      </c>
      <c r="I445" s="146" t="s">
        <v>209</v>
      </c>
    </row>
    <row r="446" spans="1:9">
      <c r="A446" s="145">
        <v>2013</v>
      </c>
      <c r="B446" s="146" t="s">
        <v>6</v>
      </c>
      <c r="C446" s="146" t="s">
        <v>208</v>
      </c>
      <c r="D446" s="145">
        <v>2847863</v>
      </c>
      <c r="E446" s="146" t="s">
        <v>206</v>
      </c>
      <c r="F446" s="145">
        <v>10213237</v>
      </c>
      <c r="G446" s="146" t="s">
        <v>228</v>
      </c>
      <c r="H446" s="146" t="s">
        <v>8</v>
      </c>
      <c r="I446" s="146" t="s">
        <v>209</v>
      </c>
    </row>
    <row r="447" spans="1:9">
      <c r="A447" s="145">
        <v>2013</v>
      </c>
      <c r="B447" s="146" t="s">
        <v>6</v>
      </c>
      <c r="C447" s="146" t="s">
        <v>92</v>
      </c>
      <c r="D447" s="145">
        <v>10134</v>
      </c>
      <c r="E447" s="146" t="s">
        <v>206</v>
      </c>
      <c r="F447" s="145">
        <v>49002</v>
      </c>
      <c r="G447" s="146" t="s">
        <v>207</v>
      </c>
      <c r="H447" s="146" t="s">
        <v>8</v>
      </c>
      <c r="I447" s="146" t="s">
        <v>209</v>
      </c>
    </row>
    <row r="448" spans="1:9">
      <c r="A448" s="145">
        <v>2013</v>
      </c>
      <c r="B448" s="146" t="s">
        <v>6</v>
      </c>
      <c r="C448" s="146" t="s">
        <v>92</v>
      </c>
      <c r="D448" s="145">
        <v>4669606</v>
      </c>
      <c r="E448" s="146" t="s">
        <v>206</v>
      </c>
      <c r="F448" s="145">
        <v>5241453</v>
      </c>
      <c r="G448" s="146" t="s">
        <v>228</v>
      </c>
      <c r="H448" s="146" t="s">
        <v>8</v>
      </c>
      <c r="I448" s="146" t="s">
        <v>209</v>
      </c>
    </row>
    <row r="449" spans="1:9">
      <c r="A449" s="145">
        <v>2013</v>
      </c>
      <c r="B449" s="146" t="s">
        <v>6</v>
      </c>
      <c r="C449" s="146" t="s">
        <v>92</v>
      </c>
      <c r="D449" s="145">
        <v>11096067</v>
      </c>
      <c r="E449" s="146" t="s">
        <v>206</v>
      </c>
      <c r="F449" s="145">
        <v>44295859</v>
      </c>
      <c r="G449" s="146" t="s">
        <v>227</v>
      </c>
      <c r="H449" s="146" t="s">
        <v>8</v>
      </c>
      <c r="I449" s="146" t="s">
        <v>209</v>
      </c>
    </row>
    <row r="450" spans="1:9">
      <c r="A450" s="145">
        <v>2013</v>
      </c>
      <c r="B450" s="146" t="s">
        <v>6</v>
      </c>
      <c r="C450" s="146" t="s">
        <v>13</v>
      </c>
      <c r="D450" s="145">
        <v>99716</v>
      </c>
      <c r="E450" s="146" t="s">
        <v>206</v>
      </c>
      <c r="F450" s="145">
        <v>618401</v>
      </c>
      <c r="G450" s="146" t="s">
        <v>207</v>
      </c>
      <c r="H450" s="146" t="s">
        <v>8</v>
      </c>
      <c r="I450" s="146" t="s">
        <v>209</v>
      </c>
    </row>
    <row r="451" spans="1:9">
      <c r="A451" s="145">
        <v>2013</v>
      </c>
      <c r="B451" s="146" t="s">
        <v>6</v>
      </c>
      <c r="C451" s="146" t="s">
        <v>13</v>
      </c>
      <c r="D451" s="145">
        <v>19544761</v>
      </c>
      <c r="E451" s="146" t="s">
        <v>206</v>
      </c>
      <c r="F451" s="145">
        <v>67872879</v>
      </c>
      <c r="G451" s="146" t="s">
        <v>227</v>
      </c>
      <c r="H451" s="146" t="s">
        <v>8</v>
      </c>
      <c r="I451" s="146" t="s">
        <v>209</v>
      </c>
    </row>
    <row r="452" spans="1:9">
      <c r="A452" s="145">
        <v>2013</v>
      </c>
      <c r="B452" s="146" t="s">
        <v>6</v>
      </c>
      <c r="C452" s="146" t="s">
        <v>13</v>
      </c>
      <c r="D452" s="145">
        <v>77373550</v>
      </c>
      <c r="E452" s="146" t="s">
        <v>206</v>
      </c>
      <c r="F452" s="145">
        <v>65046195</v>
      </c>
      <c r="G452" s="146" t="s">
        <v>228</v>
      </c>
      <c r="H452" s="146" t="s">
        <v>8</v>
      </c>
      <c r="I452" s="146" t="s">
        <v>209</v>
      </c>
    </row>
    <row r="453" spans="1:9">
      <c r="A453" s="145">
        <v>2013</v>
      </c>
      <c r="B453" s="146" t="s">
        <v>6</v>
      </c>
      <c r="C453" s="146" t="s">
        <v>14</v>
      </c>
      <c r="D453" s="145">
        <v>28720670</v>
      </c>
      <c r="E453" s="146" t="s">
        <v>206</v>
      </c>
      <c r="F453" s="145">
        <v>110797168</v>
      </c>
      <c r="G453" s="146" t="s">
        <v>207</v>
      </c>
      <c r="H453" s="146" t="s">
        <v>8</v>
      </c>
      <c r="I453" s="146" t="s">
        <v>209</v>
      </c>
    </row>
    <row r="454" spans="1:9">
      <c r="A454" s="145">
        <v>2013</v>
      </c>
      <c r="B454" s="146" t="s">
        <v>6</v>
      </c>
      <c r="C454" s="146" t="s">
        <v>14</v>
      </c>
      <c r="D454" s="145">
        <v>84703411</v>
      </c>
      <c r="E454" s="146" t="s">
        <v>206</v>
      </c>
      <c r="F454" s="145">
        <v>275138925</v>
      </c>
      <c r="G454" s="146" t="s">
        <v>227</v>
      </c>
      <c r="H454" s="146" t="s">
        <v>8</v>
      </c>
      <c r="I454" s="146" t="s">
        <v>209</v>
      </c>
    </row>
    <row r="455" spans="1:9">
      <c r="A455" s="145">
        <v>2013</v>
      </c>
      <c r="B455" s="146" t="s">
        <v>6</v>
      </c>
      <c r="C455" s="146" t="s">
        <v>14</v>
      </c>
      <c r="D455" s="145">
        <v>186815353</v>
      </c>
      <c r="E455" s="146" t="s">
        <v>206</v>
      </c>
      <c r="F455" s="145">
        <v>153217882</v>
      </c>
      <c r="G455" s="146" t="s">
        <v>228</v>
      </c>
      <c r="H455" s="146" t="s">
        <v>8</v>
      </c>
      <c r="I455" s="146" t="s">
        <v>209</v>
      </c>
    </row>
    <row r="456" spans="1:9">
      <c r="A456" s="145">
        <v>2013</v>
      </c>
      <c r="B456" s="146" t="s">
        <v>6</v>
      </c>
      <c r="C456" s="146" t="s">
        <v>28</v>
      </c>
      <c r="D456" s="145">
        <v>7859</v>
      </c>
      <c r="E456" s="146" t="s">
        <v>206</v>
      </c>
      <c r="F456" s="145">
        <v>83797</v>
      </c>
      <c r="G456" s="146" t="s">
        <v>207</v>
      </c>
      <c r="H456" s="146" t="s">
        <v>8</v>
      </c>
      <c r="I456" s="146" t="s">
        <v>209</v>
      </c>
    </row>
    <row r="457" spans="1:9">
      <c r="A457" s="145">
        <v>2013</v>
      </c>
      <c r="B457" s="146" t="s">
        <v>6</v>
      </c>
      <c r="C457" s="146" t="s">
        <v>28</v>
      </c>
      <c r="D457" s="145">
        <v>23344837</v>
      </c>
      <c r="E457" s="146" t="s">
        <v>206</v>
      </c>
      <c r="F457" s="145">
        <v>92176990</v>
      </c>
      <c r="G457" s="146" t="s">
        <v>227</v>
      </c>
      <c r="H457" s="146" t="s">
        <v>8</v>
      </c>
      <c r="I457" s="146" t="s">
        <v>209</v>
      </c>
    </row>
    <row r="458" spans="1:9">
      <c r="A458" s="145">
        <v>2013</v>
      </c>
      <c r="B458" s="146" t="s">
        <v>6</v>
      </c>
      <c r="C458" s="146" t="s">
        <v>28</v>
      </c>
      <c r="D458" s="145">
        <v>31369865</v>
      </c>
      <c r="E458" s="146" t="s">
        <v>206</v>
      </c>
      <c r="F458" s="145">
        <v>40924653</v>
      </c>
      <c r="G458" s="146" t="s">
        <v>228</v>
      </c>
      <c r="H458" s="146" t="s">
        <v>8</v>
      </c>
      <c r="I458" s="146" t="s">
        <v>209</v>
      </c>
    </row>
    <row r="459" spans="1:9">
      <c r="A459" s="145">
        <v>2013</v>
      </c>
      <c r="B459" s="146" t="s">
        <v>6</v>
      </c>
      <c r="C459" s="146" t="s">
        <v>16</v>
      </c>
      <c r="D459" s="145">
        <v>73785216</v>
      </c>
      <c r="E459" s="146" t="s">
        <v>206</v>
      </c>
      <c r="F459" s="145">
        <v>473804501</v>
      </c>
      <c r="G459" s="146" t="s">
        <v>207</v>
      </c>
      <c r="H459" s="146" t="s">
        <v>8</v>
      </c>
      <c r="I459" s="146" t="s">
        <v>209</v>
      </c>
    </row>
    <row r="460" spans="1:9">
      <c r="A460" s="145">
        <v>2013</v>
      </c>
      <c r="B460" s="146" t="s">
        <v>6</v>
      </c>
      <c r="C460" s="146" t="s">
        <v>16</v>
      </c>
      <c r="D460" s="145">
        <v>584972305</v>
      </c>
      <c r="E460" s="146" t="s">
        <v>206</v>
      </c>
      <c r="F460" s="145">
        <v>2055570405</v>
      </c>
      <c r="G460" s="146" t="s">
        <v>227</v>
      </c>
      <c r="H460" s="146" t="s">
        <v>8</v>
      </c>
      <c r="I460" s="146" t="s">
        <v>209</v>
      </c>
    </row>
    <row r="461" spans="1:9">
      <c r="A461" s="145">
        <v>2013</v>
      </c>
      <c r="B461" s="146" t="s">
        <v>6</v>
      </c>
      <c r="C461" s="146" t="s">
        <v>16</v>
      </c>
      <c r="D461" s="145">
        <v>852490468</v>
      </c>
      <c r="E461" s="146" t="s">
        <v>206</v>
      </c>
      <c r="F461" s="145">
        <v>832731795</v>
      </c>
      <c r="G461" s="146" t="s">
        <v>228</v>
      </c>
      <c r="H461" s="146" t="s">
        <v>8</v>
      </c>
      <c r="I461" s="146" t="s">
        <v>209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workbookViewId="0">
      <selection activeCell="G5" sqref="G5"/>
    </sheetView>
  </sheetViews>
  <sheetFormatPr baseColWidth="10" defaultRowHeight="15"/>
  <cols>
    <col min="2" max="2" width="23.28515625" customWidth="1"/>
    <col min="3" max="3" width="18" bestFit="1" customWidth="1"/>
    <col min="5" max="5" width="4.7109375" bestFit="1" customWidth="1"/>
    <col min="7" max="7" width="45.85546875" bestFit="1" customWidth="1"/>
    <col min="9" max="9" width="27.42578125" customWidth="1"/>
  </cols>
  <sheetData>
    <row r="1" spans="1:9">
      <c r="A1" t="s">
        <v>0</v>
      </c>
      <c r="B1" t="s">
        <v>19</v>
      </c>
      <c r="C1" t="s">
        <v>18</v>
      </c>
      <c r="D1" t="s">
        <v>1</v>
      </c>
      <c r="E1" t="s">
        <v>2</v>
      </c>
      <c r="F1" t="s">
        <v>20</v>
      </c>
      <c r="G1" t="s">
        <v>3</v>
      </c>
      <c r="H1" t="s">
        <v>4</v>
      </c>
      <c r="I1" t="s">
        <v>5</v>
      </c>
    </row>
    <row r="2" spans="1:9">
      <c r="A2" s="23">
        <v>2000</v>
      </c>
      <c r="B2" s="24" t="s">
        <v>13</v>
      </c>
      <c r="C2" s="24" t="s">
        <v>57</v>
      </c>
      <c r="D2" s="23">
        <v>83485</v>
      </c>
      <c r="E2" s="24" t="s">
        <v>206</v>
      </c>
      <c r="F2" s="23">
        <v>301023</v>
      </c>
      <c r="G2" s="24" t="s">
        <v>207</v>
      </c>
      <c r="H2" s="24" t="s">
        <v>55</v>
      </c>
      <c r="I2" s="24" t="s">
        <v>17</v>
      </c>
    </row>
    <row r="3" spans="1:9">
      <c r="A3" s="23">
        <v>2000</v>
      </c>
      <c r="B3" s="24" t="s">
        <v>13</v>
      </c>
      <c r="C3" s="24" t="s">
        <v>57</v>
      </c>
      <c r="D3" s="23">
        <v>3519428</v>
      </c>
      <c r="E3" s="24" t="s">
        <v>206</v>
      </c>
      <c r="F3" s="23">
        <v>9471339</v>
      </c>
      <c r="G3" s="24" t="s">
        <v>227</v>
      </c>
      <c r="H3" s="24" t="s">
        <v>55</v>
      </c>
      <c r="I3" s="24" t="s">
        <v>224</v>
      </c>
    </row>
    <row r="4" spans="1:9">
      <c r="A4" s="23">
        <v>2000</v>
      </c>
      <c r="B4" s="24" t="s">
        <v>13</v>
      </c>
      <c r="C4" s="24" t="s">
        <v>57</v>
      </c>
      <c r="D4" s="23">
        <v>3760627</v>
      </c>
      <c r="E4" s="24" t="s">
        <v>206</v>
      </c>
      <c r="F4" s="23">
        <v>1821341</v>
      </c>
      <c r="G4" s="24" t="s">
        <v>228</v>
      </c>
      <c r="H4" s="24" t="s">
        <v>55</v>
      </c>
      <c r="I4" s="24" t="s">
        <v>224</v>
      </c>
    </row>
    <row r="5" spans="1:9">
      <c r="A5" s="23">
        <v>2000</v>
      </c>
      <c r="B5" s="24" t="s">
        <v>13</v>
      </c>
      <c r="C5" s="24" t="s">
        <v>116</v>
      </c>
      <c r="D5" s="23">
        <v>3130</v>
      </c>
      <c r="E5" s="24" t="s">
        <v>206</v>
      </c>
      <c r="F5" s="23">
        <v>406</v>
      </c>
      <c r="G5" s="24" t="s">
        <v>207</v>
      </c>
      <c r="H5" s="24" t="s">
        <v>55</v>
      </c>
      <c r="I5" s="24" t="s">
        <v>17</v>
      </c>
    </row>
    <row r="6" spans="1:9">
      <c r="A6" s="23">
        <v>2000</v>
      </c>
      <c r="B6" s="24" t="s">
        <v>13</v>
      </c>
      <c r="C6" s="24" t="s">
        <v>116</v>
      </c>
      <c r="D6" s="23">
        <v>1317110</v>
      </c>
      <c r="E6" s="24" t="s">
        <v>206</v>
      </c>
      <c r="F6" s="23">
        <v>739498</v>
      </c>
      <c r="G6" s="24" t="s">
        <v>228</v>
      </c>
      <c r="H6" s="24" t="s">
        <v>55</v>
      </c>
      <c r="I6" s="24" t="s">
        <v>17</v>
      </c>
    </row>
    <row r="7" spans="1:9">
      <c r="A7" s="23">
        <v>2000</v>
      </c>
      <c r="B7" s="24" t="s">
        <v>13</v>
      </c>
      <c r="C7" s="24" t="s">
        <v>116</v>
      </c>
      <c r="D7" s="23">
        <v>3272420</v>
      </c>
      <c r="E7" s="24" t="s">
        <v>206</v>
      </c>
      <c r="F7" s="23">
        <v>7389109</v>
      </c>
      <c r="G7" s="24" t="s">
        <v>227</v>
      </c>
      <c r="H7" s="24" t="s">
        <v>55</v>
      </c>
      <c r="I7" s="24" t="s">
        <v>224</v>
      </c>
    </row>
    <row r="8" spans="1:9">
      <c r="A8" s="23">
        <v>2000</v>
      </c>
      <c r="B8" s="24" t="s">
        <v>13</v>
      </c>
      <c r="C8" s="24" t="s">
        <v>180</v>
      </c>
      <c r="D8" s="23">
        <v>8361</v>
      </c>
      <c r="E8" s="24" t="s">
        <v>206</v>
      </c>
      <c r="F8" s="23">
        <v>18329</v>
      </c>
      <c r="G8" s="24" t="s">
        <v>207</v>
      </c>
      <c r="H8" s="24" t="s">
        <v>55</v>
      </c>
      <c r="I8" s="24" t="s">
        <v>17</v>
      </c>
    </row>
    <row r="9" spans="1:9">
      <c r="A9" s="23">
        <v>2000</v>
      </c>
      <c r="B9" s="24" t="s">
        <v>13</v>
      </c>
      <c r="C9" s="24" t="s">
        <v>180</v>
      </c>
      <c r="D9" s="23">
        <v>1605327</v>
      </c>
      <c r="E9" s="24" t="s">
        <v>206</v>
      </c>
      <c r="F9" s="23">
        <v>1242628</v>
      </c>
      <c r="G9" s="24" t="s">
        <v>228</v>
      </c>
      <c r="H9" s="24" t="s">
        <v>55</v>
      </c>
      <c r="I9" s="24" t="s">
        <v>224</v>
      </c>
    </row>
    <row r="10" spans="1:9">
      <c r="A10" s="23">
        <v>2000</v>
      </c>
      <c r="B10" s="24" t="s">
        <v>13</v>
      </c>
      <c r="C10" s="24" t="s">
        <v>180</v>
      </c>
      <c r="D10" s="23">
        <v>4889268</v>
      </c>
      <c r="E10" s="24" t="s">
        <v>206</v>
      </c>
      <c r="F10" s="23">
        <v>7686353</v>
      </c>
      <c r="G10" s="24" t="s">
        <v>227</v>
      </c>
      <c r="H10" s="24" t="s">
        <v>55</v>
      </c>
      <c r="I10" s="24" t="s">
        <v>224</v>
      </c>
    </row>
    <row r="11" spans="1:9">
      <c r="A11" s="23">
        <v>2000</v>
      </c>
      <c r="B11" s="24" t="s">
        <v>13</v>
      </c>
      <c r="C11" s="24" t="s">
        <v>30</v>
      </c>
      <c r="D11" s="144"/>
      <c r="E11" s="24" t="s">
        <v>206</v>
      </c>
      <c r="F11" s="23">
        <v>69000</v>
      </c>
      <c r="G11" s="24" t="s">
        <v>207</v>
      </c>
      <c r="H11" s="24" t="s">
        <v>55</v>
      </c>
      <c r="I11" s="24" t="s">
        <v>209</v>
      </c>
    </row>
    <row r="12" spans="1:9">
      <c r="A12" s="23">
        <v>2000</v>
      </c>
      <c r="B12" s="24" t="s">
        <v>13</v>
      </c>
      <c r="C12" s="24" t="s">
        <v>30</v>
      </c>
      <c r="D12" s="23">
        <v>1009266</v>
      </c>
      <c r="E12" s="24" t="s">
        <v>206</v>
      </c>
      <c r="F12" s="23">
        <v>1570430</v>
      </c>
      <c r="G12" s="24" t="s">
        <v>227</v>
      </c>
      <c r="H12" s="24" t="s">
        <v>55</v>
      </c>
      <c r="I12" s="24" t="s">
        <v>224</v>
      </c>
    </row>
    <row r="13" spans="1:9">
      <c r="A13" s="23">
        <v>2000</v>
      </c>
      <c r="B13" s="24" t="s">
        <v>13</v>
      </c>
      <c r="C13" s="24" t="s">
        <v>30</v>
      </c>
      <c r="D13" s="23">
        <v>3577799</v>
      </c>
      <c r="E13" s="24" t="s">
        <v>206</v>
      </c>
      <c r="F13" s="23">
        <v>2621469</v>
      </c>
      <c r="G13" s="24" t="s">
        <v>228</v>
      </c>
      <c r="H13" s="24" t="s">
        <v>55</v>
      </c>
      <c r="I13" s="24" t="s">
        <v>224</v>
      </c>
    </row>
    <row r="14" spans="1:9">
      <c r="A14" s="23">
        <v>2000</v>
      </c>
      <c r="B14" s="24" t="s">
        <v>13</v>
      </c>
      <c r="C14" s="24" t="s">
        <v>6</v>
      </c>
      <c r="D14" s="23">
        <v>42578</v>
      </c>
      <c r="E14" s="24" t="s">
        <v>206</v>
      </c>
      <c r="F14" s="23">
        <v>154600</v>
      </c>
      <c r="G14" s="24" t="s">
        <v>207</v>
      </c>
      <c r="H14" s="24" t="s">
        <v>55</v>
      </c>
      <c r="I14" s="24" t="s">
        <v>17</v>
      </c>
    </row>
    <row r="15" spans="1:9">
      <c r="A15" s="23">
        <v>2000</v>
      </c>
      <c r="B15" s="24" t="s">
        <v>13</v>
      </c>
      <c r="C15" s="24" t="s">
        <v>6</v>
      </c>
      <c r="D15" s="23">
        <v>3550308</v>
      </c>
      <c r="E15" s="24" t="s">
        <v>206</v>
      </c>
      <c r="F15" s="23">
        <v>3114042</v>
      </c>
      <c r="G15" s="24" t="s">
        <v>228</v>
      </c>
      <c r="H15" s="24" t="s">
        <v>55</v>
      </c>
      <c r="I15" s="24" t="s">
        <v>224</v>
      </c>
    </row>
    <row r="16" spans="1:9">
      <c r="A16" s="23">
        <v>2000</v>
      </c>
      <c r="B16" s="24" t="s">
        <v>13</v>
      </c>
      <c r="C16" s="24" t="s">
        <v>6</v>
      </c>
      <c r="D16" s="23">
        <v>7877176</v>
      </c>
      <c r="E16" s="24" t="s">
        <v>206</v>
      </c>
      <c r="F16" s="23">
        <v>18113135</v>
      </c>
      <c r="G16" s="24" t="s">
        <v>227</v>
      </c>
      <c r="H16" s="24" t="s">
        <v>55</v>
      </c>
      <c r="I16" s="24" t="s">
        <v>224</v>
      </c>
    </row>
    <row r="17" spans="1:9">
      <c r="A17" s="23">
        <v>2000</v>
      </c>
      <c r="B17" s="24" t="s">
        <v>13</v>
      </c>
      <c r="C17" s="24" t="s">
        <v>58</v>
      </c>
      <c r="D17" s="23">
        <v>55178</v>
      </c>
      <c r="E17" s="24" t="s">
        <v>206</v>
      </c>
      <c r="F17" s="23">
        <v>129946</v>
      </c>
      <c r="G17" s="24" t="s">
        <v>207</v>
      </c>
      <c r="H17" s="24" t="s">
        <v>55</v>
      </c>
      <c r="I17" s="24" t="s">
        <v>17</v>
      </c>
    </row>
    <row r="18" spans="1:9">
      <c r="A18" s="23">
        <v>2000</v>
      </c>
      <c r="B18" s="24" t="s">
        <v>13</v>
      </c>
      <c r="C18" s="24" t="s">
        <v>58</v>
      </c>
      <c r="D18" s="23">
        <v>5073810</v>
      </c>
      <c r="E18" s="24" t="s">
        <v>206</v>
      </c>
      <c r="F18" s="23">
        <v>3914209</v>
      </c>
      <c r="G18" s="24" t="s">
        <v>228</v>
      </c>
      <c r="H18" s="24" t="s">
        <v>55</v>
      </c>
      <c r="I18" s="24" t="s">
        <v>224</v>
      </c>
    </row>
    <row r="19" spans="1:9">
      <c r="A19" s="23">
        <v>2000</v>
      </c>
      <c r="B19" s="24" t="s">
        <v>13</v>
      </c>
      <c r="C19" s="24" t="s">
        <v>58</v>
      </c>
      <c r="D19" s="23">
        <v>20336066</v>
      </c>
      <c r="E19" s="24" t="s">
        <v>206</v>
      </c>
      <c r="F19" s="23">
        <v>34157791</v>
      </c>
      <c r="G19" s="24" t="s">
        <v>227</v>
      </c>
      <c r="H19" s="24" t="s">
        <v>55</v>
      </c>
      <c r="I19" s="24" t="s">
        <v>224</v>
      </c>
    </row>
    <row r="20" spans="1:9">
      <c r="A20" s="23">
        <v>2000</v>
      </c>
      <c r="B20" s="24" t="s">
        <v>13</v>
      </c>
      <c r="C20" s="24" t="s">
        <v>225</v>
      </c>
      <c r="D20" s="23">
        <v>155771</v>
      </c>
      <c r="E20" s="24" t="s">
        <v>206</v>
      </c>
      <c r="F20" s="23">
        <v>358872</v>
      </c>
      <c r="G20" s="24" t="s">
        <v>227</v>
      </c>
      <c r="H20" s="24" t="s">
        <v>55</v>
      </c>
      <c r="I20" s="24" t="s">
        <v>224</v>
      </c>
    </row>
    <row r="21" spans="1:9">
      <c r="A21" s="23">
        <v>2000</v>
      </c>
      <c r="B21" s="24" t="s">
        <v>13</v>
      </c>
      <c r="C21" s="24" t="s">
        <v>225</v>
      </c>
      <c r="D21" s="23">
        <v>3377867</v>
      </c>
      <c r="E21" s="24" t="s">
        <v>206</v>
      </c>
      <c r="F21" s="23">
        <v>288327</v>
      </c>
      <c r="G21" s="24" t="s">
        <v>228</v>
      </c>
      <c r="H21" s="24" t="s">
        <v>55</v>
      </c>
      <c r="I21" s="24" t="s">
        <v>224</v>
      </c>
    </row>
    <row r="22" spans="1:9">
      <c r="A22" s="23">
        <v>2000</v>
      </c>
      <c r="B22" s="24" t="s">
        <v>13</v>
      </c>
      <c r="C22" s="24" t="s">
        <v>122</v>
      </c>
      <c r="D22" s="23">
        <v>84911</v>
      </c>
      <c r="E22" s="24" t="s">
        <v>206</v>
      </c>
      <c r="F22" s="23">
        <v>305334</v>
      </c>
      <c r="G22" s="24" t="s">
        <v>207</v>
      </c>
      <c r="H22" s="24" t="s">
        <v>55</v>
      </c>
      <c r="I22" s="24" t="s">
        <v>17</v>
      </c>
    </row>
    <row r="23" spans="1:9">
      <c r="A23" s="23">
        <v>2000</v>
      </c>
      <c r="B23" s="24" t="s">
        <v>13</v>
      </c>
      <c r="C23" s="24" t="s">
        <v>122</v>
      </c>
      <c r="D23" s="23">
        <v>500229</v>
      </c>
      <c r="E23" s="24" t="s">
        <v>206</v>
      </c>
      <c r="F23" s="23">
        <v>469490</v>
      </c>
      <c r="G23" s="24" t="s">
        <v>228</v>
      </c>
      <c r="H23" s="24" t="s">
        <v>55</v>
      </c>
      <c r="I23" s="24" t="s">
        <v>224</v>
      </c>
    </row>
    <row r="24" spans="1:9">
      <c r="A24" s="23">
        <v>2000</v>
      </c>
      <c r="B24" s="24" t="s">
        <v>13</v>
      </c>
      <c r="C24" s="24" t="s">
        <v>122</v>
      </c>
      <c r="D24" s="23">
        <v>4233497</v>
      </c>
      <c r="E24" s="24" t="s">
        <v>206</v>
      </c>
      <c r="F24" s="23">
        <v>8660309</v>
      </c>
      <c r="G24" s="24" t="s">
        <v>227</v>
      </c>
      <c r="H24" s="24" t="s">
        <v>55</v>
      </c>
      <c r="I24" s="24" t="s">
        <v>224</v>
      </c>
    </row>
    <row r="25" spans="1:9">
      <c r="A25" s="23">
        <v>2000</v>
      </c>
      <c r="B25" s="24" t="s">
        <v>13</v>
      </c>
      <c r="C25" s="24" t="s">
        <v>59</v>
      </c>
      <c r="D25" s="144"/>
      <c r="E25" s="24" t="s">
        <v>206</v>
      </c>
      <c r="F25" s="23">
        <v>1568140</v>
      </c>
      <c r="G25" s="24" t="s">
        <v>207</v>
      </c>
      <c r="H25" s="24" t="s">
        <v>55</v>
      </c>
      <c r="I25" s="24" t="s">
        <v>209</v>
      </c>
    </row>
    <row r="26" spans="1:9">
      <c r="A26" s="23">
        <v>2000</v>
      </c>
      <c r="B26" s="24" t="s">
        <v>13</v>
      </c>
      <c r="C26" s="24" t="s">
        <v>59</v>
      </c>
      <c r="D26" s="23">
        <v>15379167</v>
      </c>
      <c r="E26" s="24" t="s">
        <v>206</v>
      </c>
      <c r="F26" s="23">
        <v>7441902</v>
      </c>
      <c r="G26" s="24" t="s">
        <v>228</v>
      </c>
      <c r="H26" s="24" t="s">
        <v>55</v>
      </c>
      <c r="I26" s="24" t="s">
        <v>224</v>
      </c>
    </row>
    <row r="27" spans="1:9">
      <c r="A27" s="23">
        <v>2000</v>
      </c>
      <c r="B27" s="24" t="s">
        <v>13</v>
      </c>
      <c r="C27" s="24" t="s">
        <v>59</v>
      </c>
      <c r="D27" s="23">
        <v>41110562</v>
      </c>
      <c r="E27" s="24" t="s">
        <v>206</v>
      </c>
      <c r="F27" s="23">
        <v>84554895</v>
      </c>
      <c r="G27" s="24" t="s">
        <v>227</v>
      </c>
      <c r="H27" s="24" t="s">
        <v>55</v>
      </c>
      <c r="I27" s="24" t="s">
        <v>17</v>
      </c>
    </row>
    <row r="28" spans="1:9">
      <c r="A28" s="23">
        <v>2000</v>
      </c>
      <c r="B28" s="24" t="s">
        <v>13</v>
      </c>
      <c r="C28" s="24" t="s">
        <v>28</v>
      </c>
      <c r="D28" s="23">
        <v>20198</v>
      </c>
      <c r="E28" s="24" t="s">
        <v>206</v>
      </c>
      <c r="F28" s="23">
        <v>106842</v>
      </c>
      <c r="G28" s="24" t="s">
        <v>207</v>
      </c>
      <c r="H28" s="24" t="s">
        <v>55</v>
      </c>
      <c r="I28" s="24" t="s">
        <v>17</v>
      </c>
    </row>
    <row r="29" spans="1:9">
      <c r="A29" s="23">
        <v>2000</v>
      </c>
      <c r="B29" s="24" t="s">
        <v>13</v>
      </c>
      <c r="C29" s="24" t="s">
        <v>28</v>
      </c>
      <c r="D29" s="23">
        <v>64635</v>
      </c>
      <c r="E29" s="24" t="s">
        <v>206</v>
      </c>
      <c r="F29" s="23">
        <v>244092</v>
      </c>
      <c r="G29" s="24" t="s">
        <v>228</v>
      </c>
      <c r="H29" s="24" t="s">
        <v>55</v>
      </c>
      <c r="I29" s="24" t="s">
        <v>224</v>
      </c>
    </row>
    <row r="30" spans="1:9">
      <c r="A30" s="23">
        <v>2000</v>
      </c>
      <c r="B30" s="24" t="s">
        <v>13</v>
      </c>
      <c r="C30" s="24" t="s">
        <v>28</v>
      </c>
      <c r="D30" s="23">
        <v>2529148</v>
      </c>
      <c r="E30" s="24" t="s">
        <v>206</v>
      </c>
      <c r="F30" s="23">
        <v>9431619</v>
      </c>
      <c r="G30" s="24" t="s">
        <v>227</v>
      </c>
      <c r="H30" s="24" t="s">
        <v>55</v>
      </c>
      <c r="I30" s="24" t="s">
        <v>224</v>
      </c>
    </row>
    <row r="31" spans="1:9">
      <c r="A31" s="23">
        <v>2000</v>
      </c>
      <c r="B31" s="24" t="s">
        <v>13</v>
      </c>
      <c r="C31" s="24" t="s">
        <v>16</v>
      </c>
      <c r="D31" s="23">
        <v>896445</v>
      </c>
      <c r="E31" s="24" t="s">
        <v>206</v>
      </c>
      <c r="F31" s="23">
        <v>4222891</v>
      </c>
      <c r="G31" s="24" t="s">
        <v>207</v>
      </c>
      <c r="H31" s="24" t="s">
        <v>55</v>
      </c>
      <c r="I31" s="24" t="s">
        <v>17</v>
      </c>
    </row>
    <row r="32" spans="1:9">
      <c r="A32" s="23">
        <v>2000</v>
      </c>
      <c r="B32" s="24" t="s">
        <v>13</v>
      </c>
      <c r="C32" s="24" t="s">
        <v>16</v>
      </c>
      <c r="D32" s="23">
        <v>50722379</v>
      </c>
      <c r="E32" s="24" t="s">
        <v>206</v>
      </c>
      <c r="F32" s="23">
        <v>28362769</v>
      </c>
      <c r="G32" s="24" t="s">
        <v>228</v>
      </c>
      <c r="H32" s="24" t="s">
        <v>55</v>
      </c>
      <c r="I32" s="24" t="s">
        <v>17</v>
      </c>
    </row>
    <row r="33" spans="1:9">
      <c r="A33" s="23">
        <v>2000</v>
      </c>
      <c r="B33" s="24" t="s">
        <v>13</v>
      </c>
      <c r="C33" s="24" t="s">
        <v>16</v>
      </c>
      <c r="D33" s="23">
        <v>102445282</v>
      </c>
      <c r="E33" s="24" t="s">
        <v>206</v>
      </c>
      <c r="F33" s="23">
        <v>210519865</v>
      </c>
      <c r="G33" s="24" t="s">
        <v>227</v>
      </c>
      <c r="H33" s="24" t="s">
        <v>55</v>
      </c>
      <c r="I33" s="24" t="s">
        <v>17</v>
      </c>
    </row>
    <row r="34" spans="1:9">
      <c r="A34" s="23">
        <v>2001</v>
      </c>
      <c r="B34" s="24" t="s">
        <v>13</v>
      </c>
      <c r="C34" s="24" t="s">
        <v>57</v>
      </c>
      <c r="D34" s="23">
        <v>34402</v>
      </c>
      <c r="E34" s="24" t="s">
        <v>206</v>
      </c>
      <c r="F34" s="23">
        <v>109477</v>
      </c>
      <c r="G34" s="24" t="s">
        <v>207</v>
      </c>
      <c r="H34" s="24" t="s">
        <v>55</v>
      </c>
      <c r="I34" s="24" t="s">
        <v>224</v>
      </c>
    </row>
    <row r="35" spans="1:9">
      <c r="A35" s="23">
        <v>2001</v>
      </c>
      <c r="B35" s="24" t="s">
        <v>13</v>
      </c>
      <c r="C35" s="24" t="s">
        <v>57</v>
      </c>
      <c r="D35" s="23">
        <v>2732318</v>
      </c>
      <c r="E35" s="24" t="s">
        <v>206</v>
      </c>
      <c r="F35" s="23">
        <v>6050771</v>
      </c>
      <c r="G35" s="24" t="s">
        <v>227</v>
      </c>
      <c r="H35" s="24" t="s">
        <v>55</v>
      </c>
      <c r="I35" s="24" t="s">
        <v>224</v>
      </c>
    </row>
    <row r="36" spans="1:9">
      <c r="A36" s="23">
        <v>2001</v>
      </c>
      <c r="B36" s="24" t="s">
        <v>13</v>
      </c>
      <c r="C36" s="24" t="s">
        <v>57</v>
      </c>
      <c r="D36" s="23">
        <v>4219107</v>
      </c>
      <c r="E36" s="24" t="s">
        <v>206</v>
      </c>
      <c r="F36" s="23">
        <v>2811240</v>
      </c>
      <c r="G36" s="24" t="s">
        <v>228</v>
      </c>
      <c r="H36" s="24" t="s">
        <v>55</v>
      </c>
      <c r="I36" s="24" t="s">
        <v>224</v>
      </c>
    </row>
    <row r="37" spans="1:9">
      <c r="A37" s="23">
        <v>2001</v>
      </c>
      <c r="B37" s="24" t="s">
        <v>13</v>
      </c>
      <c r="C37" s="24" t="s">
        <v>116</v>
      </c>
      <c r="D37" s="23">
        <v>33404</v>
      </c>
      <c r="E37" s="24" t="s">
        <v>206</v>
      </c>
      <c r="F37" s="23">
        <v>58513</v>
      </c>
      <c r="G37" s="24" t="s">
        <v>207</v>
      </c>
      <c r="H37" s="24" t="s">
        <v>55</v>
      </c>
      <c r="I37" s="24" t="s">
        <v>224</v>
      </c>
    </row>
    <row r="38" spans="1:9">
      <c r="A38" s="23">
        <v>2001</v>
      </c>
      <c r="B38" s="24" t="s">
        <v>13</v>
      </c>
      <c r="C38" s="24" t="s">
        <v>116</v>
      </c>
      <c r="D38" s="23">
        <v>3194309</v>
      </c>
      <c r="E38" s="24" t="s">
        <v>206</v>
      </c>
      <c r="F38" s="23">
        <v>1068577</v>
      </c>
      <c r="G38" s="24" t="s">
        <v>228</v>
      </c>
      <c r="H38" s="24" t="s">
        <v>55</v>
      </c>
      <c r="I38" s="24" t="s">
        <v>224</v>
      </c>
    </row>
    <row r="39" spans="1:9">
      <c r="A39" s="23">
        <v>2001</v>
      </c>
      <c r="B39" s="24" t="s">
        <v>13</v>
      </c>
      <c r="C39" s="24" t="s">
        <v>116</v>
      </c>
      <c r="D39" s="23">
        <v>3439596</v>
      </c>
      <c r="E39" s="24" t="s">
        <v>206</v>
      </c>
      <c r="F39" s="23">
        <v>7280008</v>
      </c>
      <c r="G39" s="24" t="s">
        <v>227</v>
      </c>
      <c r="H39" s="24" t="s">
        <v>55</v>
      </c>
      <c r="I39" s="24" t="s">
        <v>224</v>
      </c>
    </row>
    <row r="40" spans="1:9">
      <c r="A40" s="23">
        <v>2001</v>
      </c>
      <c r="B40" s="24" t="s">
        <v>13</v>
      </c>
      <c r="C40" s="24" t="s">
        <v>180</v>
      </c>
      <c r="D40" s="23">
        <v>189</v>
      </c>
      <c r="E40" s="24" t="s">
        <v>206</v>
      </c>
      <c r="F40" s="23">
        <v>969</v>
      </c>
      <c r="G40" s="24" t="s">
        <v>207</v>
      </c>
      <c r="H40" s="24" t="s">
        <v>55</v>
      </c>
      <c r="I40" s="24" t="s">
        <v>224</v>
      </c>
    </row>
    <row r="41" spans="1:9">
      <c r="A41" s="23">
        <v>2001</v>
      </c>
      <c r="B41" s="24" t="s">
        <v>13</v>
      </c>
      <c r="C41" s="24" t="s">
        <v>180</v>
      </c>
      <c r="D41" s="23">
        <v>2484165</v>
      </c>
      <c r="E41" s="24" t="s">
        <v>206</v>
      </c>
      <c r="F41" s="23">
        <v>1892482</v>
      </c>
      <c r="G41" s="24" t="s">
        <v>228</v>
      </c>
      <c r="H41" s="24" t="s">
        <v>55</v>
      </c>
      <c r="I41" s="24" t="s">
        <v>224</v>
      </c>
    </row>
    <row r="42" spans="1:9">
      <c r="A42" s="23">
        <v>2001</v>
      </c>
      <c r="B42" s="24" t="s">
        <v>13</v>
      </c>
      <c r="C42" s="24" t="s">
        <v>180</v>
      </c>
      <c r="D42" s="23">
        <v>3087324</v>
      </c>
      <c r="E42" s="24" t="s">
        <v>206</v>
      </c>
      <c r="F42" s="23">
        <v>6869849</v>
      </c>
      <c r="G42" s="24" t="s">
        <v>227</v>
      </c>
      <c r="H42" s="24" t="s">
        <v>55</v>
      </c>
      <c r="I42" s="24" t="s">
        <v>224</v>
      </c>
    </row>
    <row r="43" spans="1:9">
      <c r="A43" s="23">
        <v>2001</v>
      </c>
      <c r="B43" s="24" t="s">
        <v>13</v>
      </c>
      <c r="C43" s="24" t="s">
        <v>30</v>
      </c>
      <c r="D43" s="23">
        <v>3922</v>
      </c>
      <c r="E43" s="24" t="s">
        <v>206</v>
      </c>
      <c r="F43" s="23">
        <v>14550</v>
      </c>
      <c r="G43" s="24" t="s">
        <v>207</v>
      </c>
      <c r="H43" s="24" t="s">
        <v>55</v>
      </c>
      <c r="I43" s="24" t="s">
        <v>224</v>
      </c>
    </row>
    <row r="44" spans="1:9">
      <c r="A44" s="23">
        <v>2001</v>
      </c>
      <c r="B44" s="24" t="s">
        <v>13</v>
      </c>
      <c r="C44" s="24" t="s">
        <v>30</v>
      </c>
      <c r="D44" s="23">
        <v>1849348</v>
      </c>
      <c r="E44" s="24" t="s">
        <v>206</v>
      </c>
      <c r="F44" s="23">
        <v>2666741</v>
      </c>
      <c r="G44" s="24" t="s">
        <v>227</v>
      </c>
      <c r="H44" s="24" t="s">
        <v>55</v>
      </c>
      <c r="I44" s="24" t="s">
        <v>224</v>
      </c>
    </row>
    <row r="45" spans="1:9">
      <c r="A45" s="23">
        <v>2001</v>
      </c>
      <c r="B45" s="24" t="s">
        <v>13</v>
      </c>
      <c r="C45" s="24" t="s">
        <v>30</v>
      </c>
      <c r="D45" s="23">
        <v>3475454</v>
      </c>
      <c r="E45" s="24" t="s">
        <v>206</v>
      </c>
      <c r="F45" s="23">
        <v>2148212</v>
      </c>
      <c r="G45" s="24" t="s">
        <v>228</v>
      </c>
      <c r="H45" s="24" t="s">
        <v>55</v>
      </c>
      <c r="I45" s="24" t="s">
        <v>224</v>
      </c>
    </row>
    <row r="46" spans="1:9">
      <c r="A46" s="23">
        <v>2001</v>
      </c>
      <c r="B46" s="24" t="s">
        <v>13</v>
      </c>
      <c r="C46" s="24" t="s">
        <v>6</v>
      </c>
      <c r="D46" s="23">
        <v>60507</v>
      </c>
      <c r="E46" s="24" t="s">
        <v>206</v>
      </c>
      <c r="F46" s="23">
        <v>156008</v>
      </c>
      <c r="G46" s="24" t="s">
        <v>207</v>
      </c>
      <c r="H46" s="24" t="s">
        <v>55</v>
      </c>
      <c r="I46" s="24" t="s">
        <v>224</v>
      </c>
    </row>
    <row r="47" spans="1:9">
      <c r="A47" s="23">
        <v>2001</v>
      </c>
      <c r="B47" s="24" t="s">
        <v>13</v>
      </c>
      <c r="C47" s="24" t="s">
        <v>6</v>
      </c>
      <c r="D47" s="23">
        <v>3891757</v>
      </c>
      <c r="E47" s="24" t="s">
        <v>206</v>
      </c>
      <c r="F47" s="23">
        <v>2433658</v>
      </c>
      <c r="G47" s="24" t="s">
        <v>228</v>
      </c>
      <c r="H47" s="24" t="s">
        <v>55</v>
      </c>
      <c r="I47" s="24" t="s">
        <v>224</v>
      </c>
    </row>
    <row r="48" spans="1:9">
      <c r="A48" s="23">
        <v>2001</v>
      </c>
      <c r="B48" s="24" t="s">
        <v>13</v>
      </c>
      <c r="C48" s="24" t="s">
        <v>6</v>
      </c>
      <c r="D48" s="23">
        <v>7666467</v>
      </c>
      <c r="E48" s="24" t="s">
        <v>206</v>
      </c>
      <c r="F48" s="23">
        <v>17757000</v>
      </c>
      <c r="G48" s="24" t="s">
        <v>227</v>
      </c>
      <c r="H48" s="24" t="s">
        <v>55</v>
      </c>
      <c r="I48" s="24" t="s">
        <v>224</v>
      </c>
    </row>
    <row r="49" spans="1:9">
      <c r="A49" s="23">
        <v>2001</v>
      </c>
      <c r="B49" s="24" t="s">
        <v>13</v>
      </c>
      <c r="C49" s="24" t="s">
        <v>58</v>
      </c>
      <c r="D49" s="23">
        <v>42643</v>
      </c>
      <c r="E49" s="24" t="s">
        <v>206</v>
      </c>
      <c r="F49" s="23">
        <v>245667</v>
      </c>
      <c r="G49" s="24" t="s">
        <v>207</v>
      </c>
      <c r="H49" s="24" t="s">
        <v>55</v>
      </c>
      <c r="I49" s="24" t="s">
        <v>224</v>
      </c>
    </row>
    <row r="50" spans="1:9">
      <c r="A50" s="23">
        <v>2001</v>
      </c>
      <c r="B50" s="24" t="s">
        <v>13</v>
      </c>
      <c r="C50" s="24" t="s">
        <v>58</v>
      </c>
      <c r="D50" s="23">
        <v>5513111</v>
      </c>
      <c r="E50" s="24" t="s">
        <v>206</v>
      </c>
      <c r="F50" s="23">
        <v>3362500</v>
      </c>
      <c r="G50" s="24" t="s">
        <v>228</v>
      </c>
      <c r="H50" s="24" t="s">
        <v>55</v>
      </c>
      <c r="I50" s="24" t="s">
        <v>224</v>
      </c>
    </row>
    <row r="51" spans="1:9">
      <c r="A51" s="23">
        <v>2001</v>
      </c>
      <c r="B51" s="24" t="s">
        <v>13</v>
      </c>
      <c r="C51" s="24" t="s">
        <v>58</v>
      </c>
      <c r="D51" s="23">
        <v>22701718</v>
      </c>
      <c r="E51" s="24" t="s">
        <v>206</v>
      </c>
      <c r="F51" s="23">
        <v>36534556</v>
      </c>
      <c r="G51" s="24" t="s">
        <v>227</v>
      </c>
      <c r="H51" s="24" t="s">
        <v>55</v>
      </c>
      <c r="I51" s="24" t="s">
        <v>224</v>
      </c>
    </row>
    <row r="52" spans="1:9">
      <c r="A52" s="23">
        <v>2001</v>
      </c>
      <c r="B52" s="24" t="s">
        <v>13</v>
      </c>
      <c r="C52" s="24" t="s">
        <v>225</v>
      </c>
      <c r="D52" s="23">
        <v>1359</v>
      </c>
      <c r="E52" s="24" t="s">
        <v>206</v>
      </c>
      <c r="F52" s="23">
        <v>4275</v>
      </c>
      <c r="G52" s="24" t="s">
        <v>207</v>
      </c>
      <c r="H52" s="24" t="s">
        <v>55</v>
      </c>
      <c r="I52" s="24" t="s">
        <v>224</v>
      </c>
    </row>
    <row r="53" spans="1:9">
      <c r="A53" s="23">
        <v>2001</v>
      </c>
      <c r="B53" s="24" t="s">
        <v>13</v>
      </c>
      <c r="C53" s="24" t="s">
        <v>225</v>
      </c>
      <c r="D53" s="23">
        <v>47911</v>
      </c>
      <c r="E53" s="24" t="s">
        <v>206</v>
      </c>
      <c r="F53" s="23">
        <v>33680</v>
      </c>
      <c r="G53" s="24" t="s">
        <v>228</v>
      </c>
      <c r="H53" s="24" t="s">
        <v>55</v>
      </c>
      <c r="I53" s="24" t="s">
        <v>224</v>
      </c>
    </row>
    <row r="54" spans="1:9">
      <c r="A54" s="23">
        <v>2001</v>
      </c>
      <c r="B54" s="24" t="s">
        <v>13</v>
      </c>
      <c r="C54" s="24" t="s">
        <v>225</v>
      </c>
      <c r="D54" s="23">
        <v>99441</v>
      </c>
      <c r="E54" s="24" t="s">
        <v>206</v>
      </c>
      <c r="F54" s="23">
        <v>221293</v>
      </c>
      <c r="G54" s="24" t="s">
        <v>227</v>
      </c>
      <c r="H54" s="24" t="s">
        <v>55</v>
      </c>
      <c r="I54" s="24" t="s">
        <v>224</v>
      </c>
    </row>
    <row r="55" spans="1:9">
      <c r="A55" s="23">
        <v>2001</v>
      </c>
      <c r="B55" s="24" t="s">
        <v>13</v>
      </c>
      <c r="C55" s="24" t="s">
        <v>122</v>
      </c>
      <c r="D55" s="23">
        <v>23125</v>
      </c>
      <c r="E55" s="24" t="s">
        <v>206</v>
      </c>
      <c r="F55" s="23">
        <v>113070</v>
      </c>
      <c r="G55" s="24" t="s">
        <v>207</v>
      </c>
      <c r="H55" s="24" t="s">
        <v>55</v>
      </c>
      <c r="I55" s="24" t="s">
        <v>224</v>
      </c>
    </row>
    <row r="56" spans="1:9">
      <c r="A56" s="23">
        <v>2001</v>
      </c>
      <c r="B56" s="24" t="s">
        <v>13</v>
      </c>
      <c r="C56" s="24" t="s">
        <v>122</v>
      </c>
      <c r="D56" s="23">
        <v>637364</v>
      </c>
      <c r="E56" s="24" t="s">
        <v>206</v>
      </c>
      <c r="F56" s="23">
        <v>866602</v>
      </c>
      <c r="G56" s="24" t="s">
        <v>228</v>
      </c>
      <c r="H56" s="24" t="s">
        <v>55</v>
      </c>
      <c r="I56" s="24" t="s">
        <v>224</v>
      </c>
    </row>
    <row r="57" spans="1:9">
      <c r="A57" s="23">
        <v>2001</v>
      </c>
      <c r="B57" s="24" t="s">
        <v>13</v>
      </c>
      <c r="C57" s="24" t="s">
        <v>122</v>
      </c>
      <c r="D57" s="23">
        <v>3326211</v>
      </c>
      <c r="E57" s="24" t="s">
        <v>206</v>
      </c>
      <c r="F57" s="23">
        <v>7168467</v>
      </c>
      <c r="G57" s="24" t="s">
        <v>227</v>
      </c>
      <c r="H57" s="24" t="s">
        <v>55</v>
      </c>
      <c r="I57" s="24" t="s">
        <v>224</v>
      </c>
    </row>
    <row r="58" spans="1:9">
      <c r="A58" s="23">
        <v>2001</v>
      </c>
      <c r="B58" s="24" t="s">
        <v>13</v>
      </c>
      <c r="C58" s="24" t="s">
        <v>59</v>
      </c>
      <c r="D58" s="23">
        <v>220016</v>
      </c>
      <c r="E58" s="24" t="s">
        <v>206</v>
      </c>
      <c r="F58" s="23">
        <v>578597</v>
      </c>
      <c r="G58" s="24" t="s">
        <v>207</v>
      </c>
      <c r="H58" s="24" t="s">
        <v>55</v>
      </c>
      <c r="I58" s="24" t="s">
        <v>224</v>
      </c>
    </row>
    <row r="59" spans="1:9">
      <c r="A59" s="23">
        <v>2001</v>
      </c>
      <c r="B59" s="24" t="s">
        <v>13</v>
      </c>
      <c r="C59" s="24" t="s">
        <v>59</v>
      </c>
      <c r="D59" s="23">
        <v>15126832</v>
      </c>
      <c r="E59" s="24" t="s">
        <v>206</v>
      </c>
      <c r="F59" s="23">
        <v>7089199</v>
      </c>
      <c r="G59" s="24" t="s">
        <v>228</v>
      </c>
      <c r="H59" s="24" t="s">
        <v>55</v>
      </c>
      <c r="I59" s="24" t="s">
        <v>224</v>
      </c>
    </row>
    <row r="60" spans="1:9">
      <c r="A60" s="23">
        <v>2001</v>
      </c>
      <c r="B60" s="24" t="s">
        <v>13</v>
      </c>
      <c r="C60" s="24" t="s">
        <v>59</v>
      </c>
      <c r="D60" s="23">
        <v>50301814</v>
      </c>
      <c r="E60" s="24" t="s">
        <v>206</v>
      </c>
      <c r="F60" s="23">
        <v>74693182</v>
      </c>
      <c r="G60" s="24" t="s">
        <v>227</v>
      </c>
      <c r="H60" s="24" t="s">
        <v>55</v>
      </c>
      <c r="I60" s="24" t="s">
        <v>224</v>
      </c>
    </row>
    <row r="61" spans="1:9">
      <c r="A61" s="23">
        <v>2001</v>
      </c>
      <c r="B61" s="24" t="s">
        <v>13</v>
      </c>
      <c r="C61" s="24" t="s">
        <v>28</v>
      </c>
      <c r="D61" s="23">
        <v>8289</v>
      </c>
      <c r="E61" s="24" t="s">
        <v>206</v>
      </c>
      <c r="F61" s="23">
        <v>39569</v>
      </c>
      <c r="G61" s="24" t="s">
        <v>207</v>
      </c>
      <c r="H61" s="24" t="s">
        <v>55</v>
      </c>
      <c r="I61" s="24" t="s">
        <v>224</v>
      </c>
    </row>
    <row r="62" spans="1:9">
      <c r="A62" s="23">
        <v>2001</v>
      </c>
      <c r="B62" s="24" t="s">
        <v>13</v>
      </c>
      <c r="C62" s="24" t="s">
        <v>28</v>
      </c>
      <c r="D62" s="23">
        <v>64219</v>
      </c>
      <c r="E62" s="24" t="s">
        <v>206</v>
      </c>
      <c r="F62" s="23">
        <v>162562</v>
      </c>
      <c r="G62" s="24" t="s">
        <v>228</v>
      </c>
      <c r="H62" s="24" t="s">
        <v>55</v>
      </c>
      <c r="I62" s="24" t="s">
        <v>224</v>
      </c>
    </row>
    <row r="63" spans="1:9">
      <c r="A63" s="23">
        <v>2001</v>
      </c>
      <c r="B63" s="24" t="s">
        <v>13</v>
      </c>
      <c r="C63" s="24" t="s">
        <v>28</v>
      </c>
      <c r="D63" s="23">
        <v>2756979</v>
      </c>
      <c r="E63" s="24" t="s">
        <v>206</v>
      </c>
      <c r="F63" s="23">
        <v>10747631</v>
      </c>
      <c r="G63" s="24" t="s">
        <v>227</v>
      </c>
      <c r="H63" s="24" t="s">
        <v>55</v>
      </c>
      <c r="I63" s="24" t="s">
        <v>224</v>
      </c>
    </row>
    <row r="64" spans="1:9">
      <c r="A64" s="23">
        <v>2001</v>
      </c>
      <c r="B64" s="24" t="s">
        <v>13</v>
      </c>
      <c r="C64" s="24" t="s">
        <v>16</v>
      </c>
      <c r="D64" s="23">
        <v>1500637</v>
      </c>
      <c r="E64" s="24" t="s">
        <v>206</v>
      </c>
      <c r="F64" s="23">
        <v>2799976</v>
      </c>
      <c r="G64" s="24" t="s">
        <v>207</v>
      </c>
      <c r="H64" s="24" t="s">
        <v>55</v>
      </c>
      <c r="I64" s="24" t="s">
        <v>224</v>
      </c>
    </row>
    <row r="65" spans="1:9">
      <c r="A65" s="23">
        <v>2001</v>
      </c>
      <c r="B65" s="24" t="s">
        <v>13</v>
      </c>
      <c r="C65" s="24" t="s">
        <v>16</v>
      </c>
      <c r="D65" s="23">
        <v>50359455</v>
      </c>
      <c r="E65" s="24" t="s">
        <v>206</v>
      </c>
      <c r="F65" s="23">
        <v>27788826</v>
      </c>
      <c r="G65" s="24" t="s">
        <v>228</v>
      </c>
      <c r="H65" s="24" t="s">
        <v>55</v>
      </c>
      <c r="I65" s="24" t="s">
        <v>224</v>
      </c>
    </row>
    <row r="66" spans="1:9">
      <c r="A66" s="23">
        <v>2001</v>
      </c>
      <c r="B66" s="24" t="s">
        <v>13</v>
      </c>
      <c r="C66" s="24" t="s">
        <v>16</v>
      </c>
      <c r="D66" s="23">
        <v>113269362</v>
      </c>
      <c r="E66" s="24" t="s">
        <v>206</v>
      </c>
      <c r="F66" s="23">
        <v>199492970</v>
      </c>
      <c r="G66" s="24" t="s">
        <v>227</v>
      </c>
      <c r="H66" s="24" t="s">
        <v>55</v>
      </c>
      <c r="I66" s="24" t="s">
        <v>224</v>
      </c>
    </row>
    <row r="67" spans="1:9">
      <c r="A67" s="23">
        <v>2002</v>
      </c>
      <c r="B67" s="24" t="s">
        <v>13</v>
      </c>
      <c r="C67" s="24" t="s">
        <v>57</v>
      </c>
      <c r="D67" s="23">
        <v>43628</v>
      </c>
      <c r="E67" s="24" t="s">
        <v>206</v>
      </c>
      <c r="F67" s="23">
        <v>136106</v>
      </c>
      <c r="G67" s="24" t="s">
        <v>207</v>
      </c>
      <c r="H67" s="24" t="s">
        <v>55</v>
      </c>
      <c r="I67" s="24" t="s">
        <v>224</v>
      </c>
    </row>
    <row r="68" spans="1:9">
      <c r="A68" s="23">
        <v>2002</v>
      </c>
      <c r="B68" s="24" t="s">
        <v>13</v>
      </c>
      <c r="C68" s="24" t="s">
        <v>57</v>
      </c>
      <c r="D68" s="23">
        <v>2803557</v>
      </c>
      <c r="E68" s="24" t="s">
        <v>206</v>
      </c>
      <c r="F68" s="23">
        <v>6176972</v>
      </c>
      <c r="G68" s="24" t="s">
        <v>227</v>
      </c>
      <c r="H68" s="24" t="s">
        <v>55</v>
      </c>
      <c r="I68" s="24" t="s">
        <v>224</v>
      </c>
    </row>
    <row r="69" spans="1:9">
      <c r="A69" s="23">
        <v>2002</v>
      </c>
      <c r="B69" s="24" t="s">
        <v>13</v>
      </c>
      <c r="C69" s="24" t="s">
        <v>57</v>
      </c>
      <c r="D69" s="23">
        <v>3059672</v>
      </c>
      <c r="E69" s="24" t="s">
        <v>206</v>
      </c>
      <c r="F69" s="23">
        <v>1566731</v>
      </c>
      <c r="G69" s="24" t="s">
        <v>228</v>
      </c>
      <c r="H69" s="24" t="s">
        <v>55</v>
      </c>
      <c r="I69" s="24" t="s">
        <v>224</v>
      </c>
    </row>
    <row r="70" spans="1:9">
      <c r="A70" s="23">
        <v>2002</v>
      </c>
      <c r="B70" s="24" t="s">
        <v>13</v>
      </c>
      <c r="C70" s="24" t="s">
        <v>116</v>
      </c>
      <c r="D70" s="23">
        <v>815</v>
      </c>
      <c r="E70" s="24" t="s">
        <v>206</v>
      </c>
      <c r="F70" s="23">
        <v>6709</v>
      </c>
      <c r="G70" s="24" t="s">
        <v>207</v>
      </c>
      <c r="H70" s="24" t="s">
        <v>55</v>
      </c>
      <c r="I70" s="24" t="s">
        <v>224</v>
      </c>
    </row>
    <row r="71" spans="1:9">
      <c r="A71" s="23">
        <v>2002</v>
      </c>
      <c r="B71" s="24" t="s">
        <v>13</v>
      </c>
      <c r="C71" s="24" t="s">
        <v>116</v>
      </c>
      <c r="D71" s="23">
        <v>2775428</v>
      </c>
      <c r="E71" s="24" t="s">
        <v>206</v>
      </c>
      <c r="F71" s="23">
        <v>964383</v>
      </c>
      <c r="G71" s="24" t="s">
        <v>228</v>
      </c>
      <c r="H71" s="24" t="s">
        <v>55</v>
      </c>
      <c r="I71" s="24" t="s">
        <v>224</v>
      </c>
    </row>
    <row r="72" spans="1:9">
      <c r="A72" s="23">
        <v>2002</v>
      </c>
      <c r="B72" s="24" t="s">
        <v>13</v>
      </c>
      <c r="C72" s="24" t="s">
        <v>116</v>
      </c>
      <c r="D72" s="23">
        <v>4712972</v>
      </c>
      <c r="E72" s="24" t="s">
        <v>206</v>
      </c>
      <c r="F72" s="23">
        <v>8399768</v>
      </c>
      <c r="G72" s="24" t="s">
        <v>227</v>
      </c>
      <c r="H72" s="24" t="s">
        <v>55</v>
      </c>
      <c r="I72" s="24" t="s">
        <v>224</v>
      </c>
    </row>
    <row r="73" spans="1:9">
      <c r="A73" s="23">
        <v>2002</v>
      </c>
      <c r="B73" s="24" t="s">
        <v>13</v>
      </c>
      <c r="C73" s="24" t="s">
        <v>180</v>
      </c>
      <c r="D73" s="23">
        <v>10866</v>
      </c>
      <c r="E73" s="24" t="s">
        <v>206</v>
      </c>
      <c r="F73" s="23">
        <v>34758</v>
      </c>
      <c r="G73" s="24" t="s">
        <v>207</v>
      </c>
      <c r="H73" s="24" t="s">
        <v>55</v>
      </c>
      <c r="I73" s="24" t="s">
        <v>224</v>
      </c>
    </row>
    <row r="74" spans="1:9">
      <c r="A74" s="23">
        <v>2002</v>
      </c>
      <c r="B74" s="24" t="s">
        <v>13</v>
      </c>
      <c r="C74" s="24" t="s">
        <v>180</v>
      </c>
      <c r="D74" s="23">
        <v>2824792</v>
      </c>
      <c r="E74" s="24" t="s">
        <v>206</v>
      </c>
      <c r="F74" s="23">
        <v>2063960</v>
      </c>
      <c r="G74" s="24" t="s">
        <v>228</v>
      </c>
      <c r="H74" s="24" t="s">
        <v>55</v>
      </c>
      <c r="I74" s="24" t="s">
        <v>224</v>
      </c>
    </row>
    <row r="75" spans="1:9">
      <c r="A75" s="23">
        <v>2002</v>
      </c>
      <c r="B75" s="24" t="s">
        <v>13</v>
      </c>
      <c r="C75" s="24" t="s">
        <v>180</v>
      </c>
      <c r="D75" s="23">
        <v>4980690</v>
      </c>
      <c r="E75" s="24" t="s">
        <v>206</v>
      </c>
      <c r="F75" s="23">
        <v>10385846</v>
      </c>
      <c r="G75" s="24" t="s">
        <v>227</v>
      </c>
      <c r="H75" s="24" t="s">
        <v>55</v>
      </c>
      <c r="I75" s="24" t="s">
        <v>224</v>
      </c>
    </row>
    <row r="76" spans="1:9">
      <c r="A76" s="23">
        <v>2002</v>
      </c>
      <c r="B76" s="24" t="s">
        <v>13</v>
      </c>
      <c r="C76" s="24" t="s">
        <v>30</v>
      </c>
      <c r="D76" s="23">
        <v>16513</v>
      </c>
      <c r="E76" s="24" t="s">
        <v>206</v>
      </c>
      <c r="F76" s="23">
        <v>70025</v>
      </c>
      <c r="G76" s="24" t="s">
        <v>207</v>
      </c>
      <c r="H76" s="24" t="s">
        <v>55</v>
      </c>
      <c r="I76" s="24" t="s">
        <v>224</v>
      </c>
    </row>
    <row r="77" spans="1:9">
      <c r="A77" s="23">
        <v>2002</v>
      </c>
      <c r="B77" s="24" t="s">
        <v>13</v>
      </c>
      <c r="C77" s="24" t="s">
        <v>30</v>
      </c>
      <c r="D77" s="23">
        <v>2597931</v>
      </c>
      <c r="E77" s="24" t="s">
        <v>206</v>
      </c>
      <c r="F77" s="23">
        <v>1477858</v>
      </c>
      <c r="G77" s="24" t="s">
        <v>228</v>
      </c>
      <c r="H77" s="24" t="s">
        <v>55</v>
      </c>
      <c r="I77" s="24" t="s">
        <v>224</v>
      </c>
    </row>
    <row r="78" spans="1:9">
      <c r="A78" s="23">
        <v>2002</v>
      </c>
      <c r="B78" s="24" t="s">
        <v>13</v>
      </c>
      <c r="C78" s="24" t="s">
        <v>30</v>
      </c>
      <c r="D78" s="23">
        <v>2820541</v>
      </c>
      <c r="E78" s="24" t="s">
        <v>206</v>
      </c>
      <c r="F78" s="23">
        <v>2794397</v>
      </c>
      <c r="G78" s="24" t="s">
        <v>227</v>
      </c>
      <c r="H78" s="24" t="s">
        <v>55</v>
      </c>
      <c r="I78" s="24" t="s">
        <v>224</v>
      </c>
    </row>
    <row r="79" spans="1:9">
      <c r="A79" s="23">
        <v>2002</v>
      </c>
      <c r="B79" s="24" t="s">
        <v>13</v>
      </c>
      <c r="C79" s="24" t="s">
        <v>6</v>
      </c>
      <c r="D79" s="23">
        <v>59407</v>
      </c>
      <c r="E79" s="24" t="s">
        <v>206</v>
      </c>
      <c r="F79" s="23">
        <v>155025</v>
      </c>
      <c r="G79" s="24" t="s">
        <v>207</v>
      </c>
      <c r="H79" s="24" t="s">
        <v>55</v>
      </c>
      <c r="I79" s="24" t="s">
        <v>224</v>
      </c>
    </row>
    <row r="80" spans="1:9">
      <c r="A80" s="23">
        <v>2002</v>
      </c>
      <c r="B80" s="24" t="s">
        <v>13</v>
      </c>
      <c r="C80" s="24" t="s">
        <v>6</v>
      </c>
      <c r="D80" s="23">
        <v>5192720</v>
      </c>
      <c r="E80" s="24" t="s">
        <v>206</v>
      </c>
      <c r="F80" s="23">
        <v>3363136</v>
      </c>
      <c r="G80" s="24" t="s">
        <v>228</v>
      </c>
      <c r="H80" s="24" t="s">
        <v>55</v>
      </c>
      <c r="I80" s="24" t="s">
        <v>224</v>
      </c>
    </row>
    <row r="81" spans="1:9">
      <c r="A81" s="23">
        <v>2002</v>
      </c>
      <c r="B81" s="24" t="s">
        <v>13</v>
      </c>
      <c r="C81" s="24" t="s">
        <v>6</v>
      </c>
      <c r="D81" s="23">
        <v>10645134</v>
      </c>
      <c r="E81" s="24" t="s">
        <v>206</v>
      </c>
      <c r="F81" s="23">
        <v>20481592</v>
      </c>
      <c r="G81" s="24" t="s">
        <v>227</v>
      </c>
      <c r="H81" s="24" t="s">
        <v>55</v>
      </c>
      <c r="I81" s="24" t="s">
        <v>224</v>
      </c>
    </row>
    <row r="82" spans="1:9">
      <c r="A82" s="23">
        <v>2002</v>
      </c>
      <c r="B82" s="24" t="s">
        <v>13</v>
      </c>
      <c r="C82" s="24" t="s">
        <v>58</v>
      </c>
      <c r="D82" s="23">
        <v>180450</v>
      </c>
      <c r="E82" s="24" t="s">
        <v>206</v>
      </c>
      <c r="F82" s="23">
        <v>223849</v>
      </c>
      <c r="G82" s="24" t="s">
        <v>207</v>
      </c>
      <c r="H82" s="24" t="s">
        <v>55</v>
      </c>
      <c r="I82" s="24" t="s">
        <v>224</v>
      </c>
    </row>
    <row r="83" spans="1:9">
      <c r="A83" s="23">
        <v>2002</v>
      </c>
      <c r="B83" s="24" t="s">
        <v>13</v>
      </c>
      <c r="C83" s="24" t="s">
        <v>58</v>
      </c>
      <c r="D83" s="23">
        <v>6694644</v>
      </c>
      <c r="E83" s="24" t="s">
        <v>206</v>
      </c>
      <c r="F83" s="23">
        <v>3886563</v>
      </c>
      <c r="G83" s="24" t="s">
        <v>228</v>
      </c>
      <c r="H83" s="24" t="s">
        <v>55</v>
      </c>
      <c r="I83" s="24" t="s">
        <v>224</v>
      </c>
    </row>
    <row r="84" spans="1:9">
      <c r="A84" s="23">
        <v>2002</v>
      </c>
      <c r="B84" s="24" t="s">
        <v>13</v>
      </c>
      <c r="C84" s="24" t="s">
        <v>58</v>
      </c>
      <c r="D84" s="23">
        <v>25999622</v>
      </c>
      <c r="E84" s="24" t="s">
        <v>206</v>
      </c>
      <c r="F84" s="23">
        <v>42060902</v>
      </c>
      <c r="G84" s="24" t="s">
        <v>227</v>
      </c>
      <c r="H84" s="24" t="s">
        <v>55</v>
      </c>
      <c r="I84" s="24" t="s">
        <v>224</v>
      </c>
    </row>
    <row r="85" spans="1:9">
      <c r="A85" s="23">
        <v>2002</v>
      </c>
      <c r="B85" s="24" t="s">
        <v>13</v>
      </c>
      <c r="C85" s="24" t="s">
        <v>225</v>
      </c>
      <c r="D85" s="23">
        <v>225</v>
      </c>
      <c r="E85" s="24" t="s">
        <v>206</v>
      </c>
      <c r="F85" s="23">
        <v>1586</v>
      </c>
      <c r="G85" s="24" t="s">
        <v>207</v>
      </c>
      <c r="H85" s="24" t="s">
        <v>55</v>
      </c>
      <c r="I85" s="24" t="s">
        <v>224</v>
      </c>
    </row>
    <row r="86" spans="1:9">
      <c r="A86" s="23">
        <v>2002</v>
      </c>
      <c r="B86" s="24" t="s">
        <v>13</v>
      </c>
      <c r="C86" s="24" t="s">
        <v>225</v>
      </c>
      <c r="D86" s="23">
        <v>276561</v>
      </c>
      <c r="E86" s="24" t="s">
        <v>206</v>
      </c>
      <c r="F86" s="23">
        <v>583243</v>
      </c>
      <c r="G86" s="24" t="s">
        <v>227</v>
      </c>
      <c r="H86" s="24" t="s">
        <v>55</v>
      </c>
      <c r="I86" s="24" t="s">
        <v>224</v>
      </c>
    </row>
    <row r="87" spans="1:9">
      <c r="A87" s="23">
        <v>2002</v>
      </c>
      <c r="B87" s="24" t="s">
        <v>13</v>
      </c>
      <c r="C87" s="24" t="s">
        <v>122</v>
      </c>
      <c r="D87" s="23">
        <v>73651</v>
      </c>
      <c r="E87" s="24" t="s">
        <v>206</v>
      </c>
      <c r="F87" s="23">
        <v>350836</v>
      </c>
      <c r="G87" s="24" t="s">
        <v>207</v>
      </c>
      <c r="H87" s="24" t="s">
        <v>55</v>
      </c>
      <c r="I87" s="24" t="s">
        <v>224</v>
      </c>
    </row>
    <row r="88" spans="1:9">
      <c r="A88" s="23">
        <v>2002</v>
      </c>
      <c r="B88" s="24" t="s">
        <v>13</v>
      </c>
      <c r="C88" s="24" t="s">
        <v>122</v>
      </c>
      <c r="D88" s="23">
        <v>1102251</v>
      </c>
      <c r="E88" s="24" t="s">
        <v>206</v>
      </c>
      <c r="F88" s="23">
        <v>1689687</v>
      </c>
      <c r="G88" s="24" t="s">
        <v>228</v>
      </c>
      <c r="H88" s="24" t="s">
        <v>55</v>
      </c>
      <c r="I88" s="24" t="s">
        <v>224</v>
      </c>
    </row>
    <row r="89" spans="1:9">
      <c r="A89" s="23">
        <v>2002</v>
      </c>
      <c r="B89" s="24" t="s">
        <v>13</v>
      </c>
      <c r="C89" s="24" t="s">
        <v>122</v>
      </c>
      <c r="D89" s="23">
        <v>3170832</v>
      </c>
      <c r="E89" s="24" t="s">
        <v>206</v>
      </c>
      <c r="F89" s="23">
        <v>7399586</v>
      </c>
      <c r="G89" s="24" t="s">
        <v>227</v>
      </c>
      <c r="H89" s="24" t="s">
        <v>55</v>
      </c>
      <c r="I89" s="24" t="s">
        <v>224</v>
      </c>
    </row>
    <row r="90" spans="1:9">
      <c r="A90" s="23">
        <v>2002</v>
      </c>
      <c r="B90" s="24" t="s">
        <v>13</v>
      </c>
      <c r="C90" s="24" t="s">
        <v>59</v>
      </c>
      <c r="D90" s="23">
        <v>453997</v>
      </c>
      <c r="E90" s="24" t="s">
        <v>206</v>
      </c>
      <c r="F90" s="23">
        <v>1067230</v>
      </c>
      <c r="G90" s="24" t="s">
        <v>207</v>
      </c>
      <c r="H90" s="24" t="s">
        <v>55</v>
      </c>
      <c r="I90" s="24" t="s">
        <v>224</v>
      </c>
    </row>
    <row r="91" spans="1:9">
      <c r="A91" s="23">
        <v>2002</v>
      </c>
      <c r="B91" s="24" t="s">
        <v>13</v>
      </c>
      <c r="C91" s="24" t="s">
        <v>59</v>
      </c>
      <c r="D91" s="23">
        <v>13903866</v>
      </c>
      <c r="E91" s="24" t="s">
        <v>206</v>
      </c>
      <c r="F91" s="23">
        <v>7494351</v>
      </c>
      <c r="G91" s="24" t="s">
        <v>228</v>
      </c>
      <c r="H91" s="24" t="s">
        <v>55</v>
      </c>
      <c r="I91" s="24" t="s">
        <v>224</v>
      </c>
    </row>
    <row r="92" spans="1:9">
      <c r="A92" s="23">
        <v>2002</v>
      </c>
      <c r="B92" s="24" t="s">
        <v>13</v>
      </c>
      <c r="C92" s="24" t="s">
        <v>59</v>
      </c>
      <c r="D92" s="23">
        <v>74683072</v>
      </c>
      <c r="E92" s="24" t="s">
        <v>206</v>
      </c>
      <c r="F92" s="23">
        <v>104809321</v>
      </c>
      <c r="G92" s="24" t="s">
        <v>227</v>
      </c>
      <c r="H92" s="24" t="s">
        <v>55</v>
      </c>
      <c r="I92" s="24" t="s">
        <v>224</v>
      </c>
    </row>
    <row r="93" spans="1:9">
      <c r="A93" s="23">
        <v>2002</v>
      </c>
      <c r="B93" s="24" t="s">
        <v>13</v>
      </c>
      <c r="C93" s="24" t="s">
        <v>28</v>
      </c>
      <c r="D93" s="23">
        <v>39263</v>
      </c>
      <c r="E93" s="24" t="s">
        <v>206</v>
      </c>
      <c r="F93" s="23">
        <v>87170</v>
      </c>
      <c r="G93" s="24" t="s">
        <v>228</v>
      </c>
      <c r="H93" s="24" t="s">
        <v>55</v>
      </c>
      <c r="I93" s="24" t="s">
        <v>224</v>
      </c>
    </row>
    <row r="94" spans="1:9">
      <c r="A94" s="23">
        <v>2002</v>
      </c>
      <c r="B94" s="24" t="s">
        <v>13</v>
      </c>
      <c r="C94" s="24" t="s">
        <v>28</v>
      </c>
      <c r="D94" s="23">
        <v>63426</v>
      </c>
      <c r="E94" s="24" t="s">
        <v>206</v>
      </c>
      <c r="F94" s="23">
        <v>129564</v>
      </c>
      <c r="G94" s="24" t="s">
        <v>207</v>
      </c>
      <c r="H94" s="24" t="s">
        <v>55</v>
      </c>
      <c r="I94" s="24" t="s">
        <v>224</v>
      </c>
    </row>
    <row r="95" spans="1:9">
      <c r="A95" s="23">
        <v>2002</v>
      </c>
      <c r="B95" s="24" t="s">
        <v>13</v>
      </c>
      <c r="C95" s="24" t="s">
        <v>28</v>
      </c>
      <c r="D95" s="23">
        <v>4607476</v>
      </c>
      <c r="E95" s="24" t="s">
        <v>206</v>
      </c>
      <c r="F95" s="23">
        <v>14194004</v>
      </c>
      <c r="G95" s="24" t="s">
        <v>227</v>
      </c>
      <c r="H95" s="24" t="s">
        <v>55</v>
      </c>
      <c r="I95" s="24" t="s">
        <v>224</v>
      </c>
    </row>
    <row r="96" spans="1:9">
      <c r="A96" s="23">
        <v>2002</v>
      </c>
      <c r="B96" s="24" t="s">
        <v>13</v>
      </c>
      <c r="C96" s="24" t="s">
        <v>16</v>
      </c>
      <c r="D96" s="23">
        <v>2474859</v>
      </c>
      <c r="E96" s="24" t="s">
        <v>206</v>
      </c>
      <c r="F96" s="23">
        <v>4135603</v>
      </c>
      <c r="G96" s="24" t="s">
        <v>207</v>
      </c>
      <c r="H96" s="24" t="s">
        <v>55</v>
      </c>
      <c r="I96" s="24" t="s">
        <v>224</v>
      </c>
    </row>
    <row r="97" spans="1:9">
      <c r="A97" s="23">
        <v>2002</v>
      </c>
      <c r="B97" s="24" t="s">
        <v>13</v>
      </c>
      <c r="C97" s="24" t="s">
        <v>16</v>
      </c>
      <c r="D97" s="23">
        <v>53087963</v>
      </c>
      <c r="E97" s="24" t="s">
        <v>206</v>
      </c>
      <c r="F97" s="23">
        <v>29065700</v>
      </c>
      <c r="G97" s="24" t="s">
        <v>228</v>
      </c>
      <c r="H97" s="24" t="s">
        <v>55</v>
      </c>
      <c r="I97" s="24" t="s">
        <v>224</v>
      </c>
    </row>
    <row r="98" spans="1:9">
      <c r="A98" s="23">
        <v>2002</v>
      </c>
      <c r="B98" s="24" t="s">
        <v>13</v>
      </c>
      <c r="C98" s="24" t="s">
        <v>16</v>
      </c>
      <c r="D98" s="23">
        <v>154868774</v>
      </c>
      <c r="E98" s="24" t="s">
        <v>206</v>
      </c>
      <c r="F98" s="23">
        <v>252741475</v>
      </c>
      <c r="G98" s="24" t="s">
        <v>227</v>
      </c>
      <c r="H98" s="24" t="s">
        <v>55</v>
      </c>
      <c r="I98" s="24" t="s">
        <v>224</v>
      </c>
    </row>
    <row r="99" spans="1:9">
      <c r="A99" s="23">
        <v>2003</v>
      </c>
      <c r="B99" s="24" t="s">
        <v>13</v>
      </c>
      <c r="C99" s="24" t="s">
        <v>57</v>
      </c>
      <c r="D99" s="23">
        <v>56608</v>
      </c>
      <c r="E99" s="24" t="s">
        <v>206</v>
      </c>
      <c r="F99" s="23">
        <v>276621</v>
      </c>
      <c r="G99" s="24" t="s">
        <v>207</v>
      </c>
      <c r="H99" s="24" t="s">
        <v>55</v>
      </c>
      <c r="I99" s="24" t="s">
        <v>224</v>
      </c>
    </row>
    <row r="100" spans="1:9">
      <c r="A100" s="23">
        <v>2003</v>
      </c>
      <c r="B100" s="24" t="s">
        <v>13</v>
      </c>
      <c r="C100" s="24" t="s">
        <v>57</v>
      </c>
      <c r="D100" s="23">
        <v>3080983</v>
      </c>
      <c r="E100" s="24" t="s">
        <v>206</v>
      </c>
      <c r="F100" s="23">
        <v>2203783</v>
      </c>
      <c r="G100" s="24" t="s">
        <v>228</v>
      </c>
      <c r="H100" s="24" t="s">
        <v>55</v>
      </c>
      <c r="I100" s="24" t="s">
        <v>224</v>
      </c>
    </row>
    <row r="101" spans="1:9">
      <c r="A101" s="23">
        <v>2003</v>
      </c>
      <c r="B101" s="24" t="s">
        <v>13</v>
      </c>
      <c r="C101" s="24" t="s">
        <v>57</v>
      </c>
      <c r="D101" s="23">
        <v>4401504</v>
      </c>
      <c r="E101" s="24" t="s">
        <v>206</v>
      </c>
      <c r="F101" s="23">
        <v>10392350</v>
      </c>
      <c r="G101" s="24" t="s">
        <v>227</v>
      </c>
      <c r="H101" s="24" t="s">
        <v>55</v>
      </c>
      <c r="I101" s="24" t="s">
        <v>224</v>
      </c>
    </row>
    <row r="102" spans="1:9">
      <c r="A102" s="23">
        <v>2003</v>
      </c>
      <c r="B102" s="24" t="s">
        <v>13</v>
      </c>
      <c r="C102" s="24" t="s">
        <v>116</v>
      </c>
      <c r="D102" s="23">
        <v>1175</v>
      </c>
      <c r="E102" s="24" t="s">
        <v>206</v>
      </c>
      <c r="F102" s="23">
        <v>8893</v>
      </c>
      <c r="G102" s="24" t="s">
        <v>207</v>
      </c>
      <c r="H102" s="24" t="s">
        <v>55</v>
      </c>
      <c r="I102" s="24" t="s">
        <v>224</v>
      </c>
    </row>
    <row r="103" spans="1:9">
      <c r="A103" s="23">
        <v>2003</v>
      </c>
      <c r="B103" s="24" t="s">
        <v>13</v>
      </c>
      <c r="C103" s="24" t="s">
        <v>116</v>
      </c>
      <c r="D103" s="23">
        <v>1859648</v>
      </c>
      <c r="E103" s="24" t="s">
        <v>206</v>
      </c>
      <c r="F103" s="23">
        <v>1115681</v>
      </c>
      <c r="G103" s="24" t="s">
        <v>228</v>
      </c>
      <c r="H103" s="24" t="s">
        <v>55</v>
      </c>
      <c r="I103" s="24" t="s">
        <v>224</v>
      </c>
    </row>
    <row r="104" spans="1:9">
      <c r="A104" s="23">
        <v>2003</v>
      </c>
      <c r="B104" s="24" t="s">
        <v>13</v>
      </c>
      <c r="C104" s="24" t="s">
        <v>116</v>
      </c>
      <c r="D104" s="23">
        <v>3819180</v>
      </c>
      <c r="E104" s="24" t="s">
        <v>206</v>
      </c>
      <c r="F104" s="23">
        <v>10607789</v>
      </c>
      <c r="G104" s="24" t="s">
        <v>227</v>
      </c>
      <c r="H104" s="24" t="s">
        <v>55</v>
      </c>
      <c r="I104" s="24" t="s">
        <v>224</v>
      </c>
    </row>
    <row r="105" spans="1:9">
      <c r="A105" s="23">
        <v>2003</v>
      </c>
      <c r="B105" s="24" t="s">
        <v>13</v>
      </c>
      <c r="C105" s="24" t="s">
        <v>180</v>
      </c>
      <c r="D105" s="23">
        <v>58452</v>
      </c>
      <c r="E105" s="24" t="s">
        <v>206</v>
      </c>
      <c r="F105" s="23">
        <v>172771</v>
      </c>
      <c r="G105" s="24" t="s">
        <v>207</v>
      </c>
      <c r="H105" s="24" t="s">
        <v>55</v>
      </c>
      <c r="I105" s="24" t="s">
        <v>224</v>
      </c>
    </row>
    <row r="106" spans="1:9">
      <c r="A106" s="23">
        <v>2003</v>
      </c>
      <c r="B106" s="24" t="s">
        <v>13</v>
      </c>
      <c r="C106" s="24" t="s">
        <v>180</v>
      </c>
      <c r="D106" s="23">
        <v>2968898</v>
      </c>
      <c r="E106" s="24" t="s">
        <v>206</v>
      </c>
      <c r="F106" s="23">
        <v>3122885</v>
      </c>
      <c r="G106" s="24" t="s">
        <v>228</v>
      </c>
      <c r="H106" s="24" t="s">
        <v>55</v>
      </c>
      <c r="I106" s="24" t="s">
        <v>224</v>
      </c>
    </row>
    <row r="107" spans="1:9">
      <c r="A107" s="23">
        <v>2003</v>
      </c>
      <c r="B107" s="24" t="s">
        <v>13</v>
      </c>
      <c r="C107" s="24" t="s">
        <v>180</v>
      </c>
      <c r="D107" s="23">
        <v>4708880</v>
      </c>
      <c r="E107" s="24" t="s">
        <v>206</v>
      </c>
      <c r="F107" s="23">
        <v>12907655</v>
      </c>
      <c r="G107" s="24" t="s">
        <v>227</v>
      </c>
      <c r="H107" s="24" t="s">
        <v>55</v>
      </c>
      <c r="I107" s="24" t="s">
        <v>224</v>
      </c>
    </row>
    <row r="108" spans="1:9">
      <c r="A108" s="23">
        <v>2003</v>
      </c>
      <c r="B108" s="24" t="s">
        <v>13</v>
      </c>
      <c r="C108" s="24" t="s">
        <v>30</v>
      </c>
      <c r="D108" s="23">
        <v>28378</v>
      </c>
      <c r="E108" s="24" t="s">
        <v>206</v>
      </c>
      <c r="F108" s="23">
        <v>161840</v>
      </c>
      <c r="G108" s="24" t="s">
        <v>207</v>
      </c>
      <c r="H108" s="24" t="s">
        <v>55</v>
      </c>
      <c r="I108" s="24" t="s">
        <v>224</v>
      </c>
    </row>
    <row r="109" spans="1:9">
      <c r="A109" s="23">
        <v>2003</v>
      </c>
      <c r="B109" s="24" t="s">
        <v>13</v>
      </c>
      <c r="C109" s="24" t="s">
        <v>30</v>
      </c>
      <c r="D109" s="23">
        <v>1435696</v>
      </c>
      <c r="E109" s="24" t="s">
        <v>206</v>
      </c>
      <c r="F109" s="23">
        <v>3111488</v>
      </c>
      <c r="G109" s="24" t="s">
        <v>227</v>
      </c>
      <c r="H109" s="24" t="s">
        <v>55</v>
      </c>
      <c r="I109" s="24" t="s">
        <v>224</v>
      </c>
    </row>
    <row r="110" spans="1:9">
      <c r="A110" s="23">
        <v>2003</v>
      </c>
      <c r="B110" s="24" t="s">
        <v>13</v>
      </c>
      <c r="C110" s="24" t="s">
        <v>30</v>
      </c>
      <c r="D110" s="23">
        <v>4683510</v>
      </c>
      <c r="E110" s="24" t="s">
        <v>206</v>
      </c>
      <c r="F110" s="23">
        <v>3703941</v>
      </c>
      <c r="G110" s="24" t="s">
        <v>228</v>
      </c>
      <c r="H110" s="24" t="s">
        <v>55</v>
      </c>
      <c r="I110" s="24" t="s">
        <v>224</v>
      </c>
    </row>
    <row r="111" spans="1:9">
      <c r="A111" s="23">
        <v>2003</v>
      </c>
      <c r="B111" s="24" t="s">
        <v>13</v>
      </c>
      <c r="C111" s="24" t="s">
        <v>6</v>
      </c>
      <c r="D111" s="23">
        <v>88703</v>
      </c>
      <c r="E111" s="24" t="s">
        <v>206</v>
      </c>
      <c r="F111" s="23">
        <v>260970</v>
      </c>
      <c r="G111" s="24" t="s">
        <v>207</v>
      </c>
      <c r="H111" s="24" t="s">
        <v>55</v>
      </c>
      <c r="I111" s="24" t="s">
        <v>224</v>
      </c>
    </row>
    <row r="112" spans="1:9">
      <c r="A112" s="23">
        <v>2003</v>
      </c>
      <c r="B112" s="24" t="s">
        <v>13</v>
      </c>
      <c r="C112" s="24" t="s">
        <v>6</v>
      </c>
      <c r="D112" s="23">
        <v>7453781</v>
      </c>
      <c r="E112" s="24" t="s">
        <v>206</v>
      </c>
      <c r="F112" s="23">
        <v>5671112</v>
      </c>
      <c r="G112" s="24" t="s">
        <v>228</v>
      </c>
      <c r="H112" s="24" t="s">
        <v>55</v>
      </c>
      <c r="I112" s="24" t="s">
        <v>224</v>
      </c>
    </row>
    <row r="113" spans="1:9">
      <c r="A113" s="23">
        <v>2003</v>
      </c>
      <c r="B113" s="24" t="s">
        <v>13</v>
      </c>
      <c r="C113" s="24" t="s">
        <v>6</v>
      </c>
      <c r="D113" s="23">
        <v>11138245</v>
      </c>
      <c r="E113" s="24" t="s">
        <v>206</v>
      </c>
      <c r="F113" s="23">
        <v>31362658</v>
      </c>
      <c r="G113" s="24" t="s">
        <v>227</v>
      </c>
      <c r="H113" s="24" t="s">
        <v>55</v>
      </c>
      <c r="I113" s="24" t="s">
        <v>224</v>
      </c>
    </row>
    <row r="114" spans="1:9">
      <c r="A114" s="23">
        <v>2003</v>
      </c>
      <c r="B114" s="24" t="s">
        <v>13</v>
      </c>
      <c r="C114" s="24" t="s">
        <v>58</v>
      </c>
      <c r="D114" s="23">
        <v>346222</v>
      </c>
      <c r="E114" s="24" t="s">
        <v>206</v>
      </c>
      <c r="F114" s="23">
        <v>826832</v>
      </c>
      <c r="G114" s="24" t="s">
        <v>207</v>
      </c>
      <c r="H114" s="24" t="s">
        <v>55</v>
      </c>
      <c r="I114" s="24" t="s">
        <v>224</v>
      </c>
    </row>
    <row r="115" spans="1:9">
      <c r="A115" s="23">
        <v>2003</v>
      </c>
      <c r="B115" s="24" t="s">
        <v>13</v>
      </c>
      <c r="C115" s="24" t="s">
        <v>58</v>
      </c>
      <c r="D115" s="23">
        <v>8843703</v>
      </c>
      <c r="E115" s="24" t="s">
        <v>206</v>
      </c>
      <c r="F115" s="23">
        <v>7117116</v>
      </c>
      <c r="G115" s="24" t="s">
        <v>228</v>
      </c>
      <c r="H115" s="24" t="s">
        <v>55</v>
      </c>
      <c r="I115" s="24" t="s">
        <v>224</v>
      </c>
    </row>
    <row r="116" spans="1:9">
      <c r="A116" s="23">
        <v>2003</v>
      </c>
      <c r="B116" s="24" t="s">
        <v>13</v>
      </c>
      <c r="C116" s="24" t="s">
        <v>58</v>
      </c>
      <c r="D116" s="23">
        <v>33359925</v>
      </c>
      <c r="E116" s="24" t="s">
        <v>206</v>
      </c>
      <c r="F116" s="23">
        <v>61254607</v>
      </c>
      <c r="G116" s="24" t="s">
        <v>227</v>
      </c>
      <c r="H116" s="24" t="s">
        <v>55</v>
      </c>
      <c r="I116" s="24" t="s">
        <v>224</v>
      </c>
    </row>
    <row r="117" spans="1:9">
      <c r="A117" s="23">
        <v>2003</v>
      </c>
      <c r="B117" s="24" t="s">
        <v>13</v>
      </c>
      <c r="C117" s="24" t="s">
        <v>225</v>
      </c>
      <c r="D117" s="23">
        <v>1719</v>
      </c>
      <c r="E117" s="24" t="s">
        <v>206</v>
      </c>
      <c r="F117" s="23">
        <v>7693</v>
      </c>
      <c r="G117" s="24" t="s">
        <v>207</v>
      </c>
      <c r="H117" s="24" t="s">
        <v>55</v>
      </c>
      <c r="I117" s="24" t="s">
        <v>224</v>
      </c>
    </row>
    <row r="118" spans="1:9">
      <c r="A118" s="23">
        <v>2003</v>
      </c>
      <c r="B118" s="24" t="s">
        <v>13</v>
      </c>
      <c r="C118" s="24" t="s">
        <v>225</v>
      </c>
      <c r="D118" s="23">
        <v>341977</v>
      </c>
      <c r="E118" s="24" t="s">
        <v>206</v>
      </c>
      <c r="F118" s="23">
        <v>856776</v>
      </c>
      <c r="G118" s="24" t="s">
        <v>227</v>
      </c>
      <c r="H118" s="24" t="s">
        <v>55</v>
      </c>
      <c r="I118" s="24" t="s">
        <v>224</v>
      </c>
    </row>
    <row r="119" spans="1:9">
      <c r="A119" s="23">
        <v>2003</v>
      </c>
      <c r="B119" s="24" t="s">
        <v>13</v>
      </c>
      <c r="C119" s="24" t="s">
        <v>122</v>
      </c>
      <c r="D119" s="23">
        <v>55525</v>
      </c>
      <c r="E119" s="24" t="s">
        <v>206</v>
      </c>
      <c r="F119" s="23">
        <v>331446</v>
      </c>
      <c r="G119" s="24" t="s">
        <v>207</v>
      </c>
      <c r="H119" s="24" t="s">
        <v>55</v>
      </c>
      <c r="I119" s="24" t="s">
        <v>224</v>
      </c>
    </row>
    <row r="120" spans="1:9">
      <c r="A120" s="23">
        <v>2003</v>
      </c>
      <c r="B120" s="24" t="s">
        <v>13</v>
      </c>
      <c r="C120" s="24" t="s">
        <v>122</v>
      </c>
      <c r="D120" s="23">
        <v>4974978</v>
      </c>
      <c r="E120" s="24" t="s">
        <v>206</v>
      </c>
      <c r="F120" s="23">
        <v>13769274</v>
      </c>
      <c r="G120" s="24" t="s">
        <v>227</v>
      </c>
      <c r="H120" s="24" t="s">
        <v>55</v>
      </c>
      <c r="I120" s="24" t="s">
        <v>224</v>
      </c>
    </row>
    <row r="121" spans="1:9">
      <c r="A121" s="23">
        <v>2003</v>
      </c>
      <c r="B121" s="24" t="s">
        <v>13</v>
      </c>
      <c r="C121" s="24" t="s">
        <v>122</v>
      </c>
      <c r="D121" s="23">
        <v>5833806</v>
      </c>
      <c r="E121" s="24" t="s">
        <v>206</v>
      </c>
      <c r="F121" s="23">
        <v>8199231</v>
      </c>
      <c r="G121" s="24" t="s">
        <v>228</v>
      </c>
      <c r="H121" s="24" t="s">
        <v>55</v>
      </c>
      <c r="I121" s="24" t="s">
        <v>224</v>
      </c>
    </row>
    <row r="122" spans="1:9">
      <c r="A122" s="23">
        <v>2003</v>
      </c>
      <c r="B122" s="24" t="s">
        <v>13</v>
      </c>
      <c r="C122" s="24" t="s">
        <v>59</v>
      </c>
      <c r="D122" s="23">
        <v>875699</v>
      </c>
      <c r="E122" s="24" t="s">
        <v>206</v>
      </c>
      <c r="F122" s="23">
        <v>2155970</v>
      </c>
      <c r="G122" s="24" t="s">
        <v>207</v>
      </c>
      <c r="H122" s="24" t="s">
        <v>55</v>
      </c>
      <c r="I122" s="24" t="s">
        <v>224</v>
      </c>
    </row>
    <row r="123" spans="1:9">
      <c r="A123" s="23">
        <v>2003</v>
      </c>
      <c r="B123" s="24" t="s">
        <v>13</v>
      </c>
      <c r="C123" s="24" t="s">
        <v>59</v>
      </c>
      <c r="D123" s="23">
        <v>23068345</v>
      </c>
      <c r="E123" s="24" t="s">
        <v>206</v>
      </c>
      <c r="F123" s="23">
        <v>19938636</v>
      </c>
      <c r="G123" s="24" t="s">
        <v>228</v>
      </c>
      <c r="H123" s="24" t="s">
        <v>55</v>
      </c>
      <c r="I123" s="24" t="s">
        <v>224</v>
      </c>
    </row>
    <row r="124" spans="1:9">
      <c r="A124" s="23">
        <v>2003</v>
      </c>
      <c r="B124" s="24" t="s">
        <v>13</v>
      </c>
      <c r="C124" s="24" t="s">
        <v>59</v>
      </c>
      <c r="D124" s="23">
        <v>70090395</v>
      </c>
      <c r="E124" s="24" t="s">
        <v>206</v>
      </c>
      <c r="F124" s="23">
        <v>140658865</v>
      </c>
      <c r="G124" s="24" t="s">
        <v>227</v>
      </c>
      <c r="H124" s="24" t="s">
        <v>55</v>
      </c>
      <c r="I124" s="24" t="s">
        <v>224</v>
      </c>
    </row>
    <row r="125" spans="1:9">
      <c r="A125" s="23">
        <v>2003</v>
      </c>
      <c r="B125" s="24" t="s">
        <v>13</v>
      </c>
      <c r="C125" s="24" t="s">
        <v>28</v>
      </c>
      <c r="D125" s="23">
        <v>63746</v>
      </c>
      <c r="E125" s="24" t="s">
        <v>206</v>
      </c>
      <c r="F125" s="23">
        <v>261260</v>
      </c>
      <c r="G125" s="24" t="s">
        <v>207</v>
      </c>
      <c r="H125" s="24" t="s">
        <v>55</v>
      </c>
      <c r="I125" s="24" t="s">
        <v>224</v>
      </c>
    </row>
    <row r="126" spans="1:9">
      <c r="A126" s="23">
        <v>2003</v>
      </c>
      <c r="B126" s="24" t="s">
        <v>13</v>
      </c>
      <c r="C126" s="24" t="s">
        <v>28</v>
      </c>
      <c r="D126" s="23">
        <v>533719</v>
      </c>
      <c r="E126" s="24" t="s">
        <v>206</v>
      </c>
      <c r="F126" s="23">
        <v>498441</v>
      </c>
      <c r="G126" s="24" t="s">
        <v>228</v>
      </c>
      <c r="H126" s="24" t="s">
        <v>55</v>
      </c>
      <c r="I126" s="24" t="s">
        <v>224</v>
      </c>
    </row>
    <row r="127" spans="1:9">
      <c r="A127" s="23">
        <v>2003</v>
      </c>
      <c r="B127" s="24" t="s">
        <v>13</v>
      </c>
      <c r="C127" s="24" t="s">
        <v>28</v>
      </c>
      <c r="D127" s="23">
        <v>4867924</v>
      </c>
      <c r="E127" s="24" t="s">
        <v>206</v>
      </c>
      <c r="F127" s="23">
        <v>17822189</v>
      </c>
      <c r="G127" s="24" t="s">
        <v>227</v>
      </c>
      <c r="H127" s="24" t="s">
        <v>55</v>
      </c>
      <c r="I127" s="24" t="s">
        <v>224</v>
      </c>
    </row>
    <row r="128" spans="1:9">
      <c r="A128" s="23">
        <v>2003</v>
      </c>
      <c r="B128" s="24" t="s">
        <v>13</v>
      </c>
      <c r="C128" s="24" t="s">
        <v>16</v>
      </c>
      <c r="D128" s="23">
        <v>2650924</v>
      </c>
      <c r="E128" s="24" t="s">
        <v>206</v>
      </c>
      <c r="F128" s="23">
        <v>7051035</v>
      </c>
      <c r="G128" s="24" t="s">
        <v>207</v>
      </c>
      <c r="H128" s="24" t="s">
        <v>55</v>
      </c>
      <c r="I128" s="24" t="s">
        <v>224</v>
      </c>
    </row>
    <row r="129" spans="1:9">
      <c r="A129" s="23">
        <v>2003</v>
      </c>
      <c r="B129" s="24" t="s">
        <v>13</v>
      </c>
      <c r="C129" s="24" t="s">
        <v>16</v>
      </c>
      <c r="D129" s="23">
        <v>74054662</v>
      </c>
      <c r="E129" s="24" t="s">
        <v>206</v>
      </c>
      <c r="F129" s="23">
        <v>61965212</v>
      </c>
      <c r="G129" s="24" t="s">
        <v>228</v>
      </c>
      <c r="H129" s="24" t="s">
        <v>55</v>
      </c>
      <c r="I129" s="24" t="s">
        <v>224</v>
      </c>
    </row>
    <row r="130" spans="1:9">
      <c r="A130" s="23">
        <v>2003</v>
      </c>
      <c r="B130" s="24" t="s">
        <v>13</v>
      </c>
      <c r="C130" s="24" t="s">
        <v>16</v>
      </c>
      <c r="D130" s="23">
        <v>156218677</v>
      </c>
      <c r="E130" s="24" t="s">
        <v>206</v>
      </c>
      <c r="F130" s="23">
        <v>349576342</v>
      </c>
      <c r="G130" s="24" t="s">
        <v>227</v>
      </c>
      <c r="H130" s="24" t="s">
        <v>55</v>
      </c>
      <c r="I130" s="24" t="s">
        <v>224</v>
      </c>
    </row>
    <row r="131" spans="1:9">
      <c r="A131" s="23">
        <v>2004</v>
      </c>
      <c r="B131" s="24" t="s">
        <v>13</v>
      </c>
      <c r="C131" s="24" t="s">
        <v>57</v>
      </c>
      <c r="D131" s="23">
        <v>72762</v>
      </c>
      <c r="E131" s="24" t="s">
        <v>206</v>
      </c>
      <c r="F131" s="23">
        <v>330604</v>
      </c>
      <c r="G131" s="24" t="s">
        <v>207</v>
      </c>
      <c r="H131" s="24" t="s">
        <v>55</v>
      </c>
      <c r="I131" s="24" t="s">
        <v>224</v>
      </c>
    </row>
    <row r="132" spans="1:9">
      <c r="A132" s="23">
        <v>2004</v>
      </c>
      <c r="B132" s="24" t="s">
        <v>13</v>
      </c>
      <c r="C132" s="24" t="s">
        <v>57</v>
      </c>
      <c r="D132" s="23">
        <v>3671261</v>
      </c>
      <c r="E132" s="24" t="s">
        <v>206</v>
      </c>
      <c r="F132" s="23">
        <v>2970972</v>
      </c>
      <c r="G132" s="24" t="s">
        <v>228</v>
      </c>
      <c r="H132" s="24" t="s">
        <v>55</v>
      </c>
      <c r="I132" s="24" t="s">
        <v>224</v>
      </c>
    </row>
    <row r="133" spans="1:9">
      <c r="A133" s="23">
        <v>2004</v>
      </c>
      <c r="B133" s="24" t="s">
        <v>13</v>
      </c>
      <c r="C133" s="24" t="s">
        <v>57</v>
      </c>
      <c r="D133" s="23">
        <v>3906616</v>
      </c>
      <c r="E133" s="24" t="s">
        <v>206</v>
      </c>
      <c r="F133" s="23">
        <v>12853882</v>
      </c>
      <c r="G133" s="24" t="s">
        <v>227</v>
      </c>
      <c r="H133" s="24" t="s">
        <v>55</v>
      </c>
      <c r="I133" s="24" t="s">
        <v>224</v>
      </c>
    </row>
    <row r="134" spans="1:9">
      <c r="A134" s="23">
        <v>2004</v>
      </c>
      <c r="B134" s="24" t="s">
        <v>13</v>
      </c>
      <c r="C134" s="24" t="s">
        <v>116</v>
      </c>
      <c r="D134" s="23">
        <v>6170</v>
      </c>
      <c r="E134" s="24" t="s">
        <v>206</v>
      </c>
      <c r="F134" s="23">
        <v>36013</v>
      </c>
      <c r="G134" s="24" t="s">
        <v>207</v>
      </c>
      <c r="H134" s="24" t="s">
        <v>55</v>
      </c>
      <c r="I134" s="24" t="s">
        <v>224</v>
      </c>
    </row>
    <row r="135" spans="1:9">
      <c r="A135" s="23">
        <v>2004</v>
      </c>
      <c r="B135" s="24" t="s">
        <v>13</v>
      </c>
      <c r="C135" s="24" t="s">
        <v>116</v>
      </c>
      <c r="D135" s="23">
        <v>2019580</v>
      </c>
      <c r="E135" s="24" t="s">
        <v>206</v>
      </c>
      <c r="F135" s="23">
        <v>1517150</v>
      </c>
      <c r="G135" s="24" t="s">
        <v>228</v>
      </c>
      <c r="H135" s="24" t="s">
        <v>55</v>
      </c>
      <c r="I135" s="24" t="s">
        <v>224</v>
      </c>
    </row>
    <row r="136" spans="1:9">
      <c r="A136" s="23">
        <v>2004</v>
      </c>
      <c r="B136" s="24" t="s">
        <v>13</v>
      </c>
      <c r="C136" s="24" t="s">
        <v>116</v>
      </c>
      <c r="D136" s="23">
        <v>5350175</v>
      </c>
      <c r="E136" s="24" t="s">
        <v>206</v>
      </c>
      <c r="F136" s="23">
        <v>16154813</v>
      </c>
      <c r="G136" s="24" t="s">
        <v>227</v>
      </c>
      <c r="H136" s="24" t="s">
        <v>55</v>
      </c>
      <c r="I136" s="24" t="s">
        <v>224</v>
      </c>
    </row>
    <row r="137" spans="1:9">
      <c r="A137" s="23">
        <v>2004</v>
      </c>
      <c r="B137" s="24" t="s">
        <v>13</v>
      </c>
      <c r="C137" s="24" t="s">
        <v>180</v>
      </c>
      <c r="D137" s="23">
        <v>1949</v>
      </c>
      <c r="E137" s="24" t="s">
        <v>206</v>
      </c>
      <c r="F137" s="23">
        <v>10204</v>
      </c>
      <c r="G137" s="24" t="s">
        <v>207</v>
      </c>
      <c r="H137" s="24" t="s">
        <v>55</v>
      </c>
      <c r="I137" s="24" t="s">
        <v>224</v>
      </c>
    </row>
    <row r="138" spans="1:9">
      <c r="A138" s="23">
        <v>2004</v>
      </c>
      <c r="B138" s="24" t="s">
        <v>13</v>
      </c>
      <c r="C138" s="24" t="s">
        <v>180</v>
      </c>
      <c r="D138" s="23">
        <v>4170213</v>
      </c>
      <c r="E138" s="24" t="s">
        <v>206</v>
      </c>
      <c r="F138" s="23">
        <v>6004467</v>
      </c>
      <c r="G138" s="24" t="s">
        <v>228</v>
      </c>
      <c r="H138" s="24" t="s">
        <v>55</v>
      </c>
      <c r="I138" s="24" t="s">
        <v>224</v>
      </c>
    </row>
    <row r="139" spans="1:9">
      <c r="A139" s="23">
        <v>2004</v>
      </c>
      <c r="B139" s="24" t="s">
        <v>13</v>
      </c>
      <c r="C139" s="24" t="s">
        <v>180</v>
      </c>
      <c r="D139" s="23">
        <v>4552452</v>
      </c>
      <c r="E139" s="24" t="s">
        <v>206</v>
      </c>
      <c r="F139" s="23">
        <v>15674076</v>
      </c>
      <c r="G139" s="24" t="s">
        <v>227</v>
      </c>
      <c r="H139" s="24" t="s">
        <v>55</v>
      </c>
      <c r="I139" s="24" t="s">
        <v>224</v>
      </c>
    </row>
    <row r="140" spans="1:9">
      <c r="A140" s="23">
        <v>2004</v>
      </c>
      <c r="B140" s="24" t="s">
        <v>13</v>
      </c>
      <c r="C140" s="24" t="s">
        <v>30</v>
      </c>
      <c r="D140" s="23">
        <v>55263</v>
      </c>
      <c r="E140" s="24" t="s">
        <v>206</v>
      </c>
      <c r="F140" s="23">
        <v>333635</v>
      </c>
      <c r="G140" s="24" t="s">
        <v>207</v>
      </c>
      <c r="H140" s="24" t="s">
        <v>55</v>
      </c>
      <c r="I140" s="24" t="s">
        <v>224</v>
      </c>
    </row>
    <row r="141" spans="1:9">
      <c r="A141" s="23">
        <v>2004</v>
      </c>
      <c r="B141" s="24" t="s">
        <v>13</v>
      </c>
      <c r="C141" s="24" t="s">
        <v>30</v>
      </c>
      <c r="D141" s="23">
        <v>1067943</v>
      </c>
      <c r="E141" s="24" t="s">
        <v>206</v>
      </c>
      <c r="F141" s="23">
        <v>3299299</v>
      </c>
      <c r="G141" s="24" t="s">
        <v>227</v>
      </c>
      <c r="H141" s="24" t="s">
        <v>55</v>
      </c>
      <c r="I141" s="24" t="s">
        <v>224</v>
      </c>
    </row>
    <row r="142" spans="1:9">
      <c r="A142" s="23">
        <v>2004</v>
      </c>
      <c r="B142" s="24" t="s">
        <v>13</v>
      </c>
      <c r="C142" s="24" t="s">
        <v>30</v>
      </c>
      <c r="D142" s="23">
        <v>4111723</v>
      </c>
      <c r="E142" s="24" t="s">
        <v>206</v>
      </c>
      <c r="F142" s="23">
        <v>3600494</v>
      </c>
      <c r="G142" s="24" t="s">
        <v>228</v>
      </c>
      <c r="H142" s="24" t="s">
        <v>55</v>
      </c>
      <c r="I142" s="24" t="s">
        <v>224</v>
      </c>
    </row>
    <row r="143" spans="1:9">
      <c r="A143" s="23">
        <v>2004</v>
      </c>
      <c r="B143" s="24" t="s">
        <v>13</v>
      </c>
      <c r="C143" s="24" t="s">
        <v>6</v>
      </c>
      <c r="D143" s="23">
        <v>37615</v>
      </c>
      <c r="E143" s="24" t="s">
        <v>206</v>
      </c>
      <c r="F143" s="23">
        <v>159457</v>
      </c>
      <c r="G143" s="24" t="s">
        <v>207</v>
      </c>
      <c r="H143" s="24" t="s">
        <v>55</v>
      </c>
      <c r="I143" s="24" t="s">
        <v>224</v>
      </c>
    </row>
    <row r="144" spans="1:9">
      <c r="A144" s="23">
        <v>2004</v>
      </c>
      <c r="B144" s="24" t="s">
        <v>13</v>
      </c>
      <c r="C144" s="24" t="s">
        <v>6</v>
      </c>
      <c r="D144" s="23">
        <v>10622220</v>
      </c>
      <c r="E144" s="24" t="s">
        <v>206</v>
      </c>
      <c r="F144" s="23">
        <v>9400491</v>
      </c>
      <c r="G144" s="24" t="s">
        <v>228</v>
      </c>
      <c r="H144" s="24" t="s">
        <v>55</v>
      </c>
      <c r="I144" s="24" t="s">
        <v>224</v>
      </c>
    </row>
    <row r="145" spans="1:9">
      <c r="A145" s="23">
        <v>2004</v>
      </c>
      <c r="B145" s="24" t="s">
        <v>13</v>
      </c>
      <c r="C145" s="24" t="s">
        <v>6</v>
      </c>
      <c r="D145" s="23">
        <v>19225138</v>
      </c>
      <c r="E145" s="24" t="s">
        <v>206</v>
      </c>
      <c r="F145" s="23">
        <v>39185324</v>
      </c>
      <c r="G145" s="24" t="s">
        <v>227</v>
      </c>
      <c r="H145" s="24" t="s">
        <v>55</v>
      </c>
      <c r="I145" s="24" t="s">
        <v>224</v>
      </c>
    </row>
    <row r="146" spans="1:9">
      <c r="A146" s="23">
        <v>2004</v>
      </c>
      <c r="B146" s="24" t="s">
        <v>13</v>
      </c>
      <c r="C146" s="24" t="s">
        <v>58</v>
      </c>
      <c r="D146" s="23">
        <v>158496</v>
      </c>
      <c r="E146" s="24" t="s">
        <v>206</v>
      </c>
      <c r="F146" s="23">
        <v>477517</v>
      </c>
      <c r="G146" s="24" t="s">
        <v>207</v>
      </c>
      <c r="H146" s="24" t="s">
        <v>55</v>
      </c>
      <c r="I146" s="24" t="s">
        <v>224</v>
      </c>
    </row>
    <row r="147" spans="1:9">
      <c r="A147" s="23">
        <v>2004</v>
      </c>
      <c r="B147" s="24" t="s">
        <v>13</v>
      </c>
      <c r="C147" s="24" t="s">
        <v>58</v>
      </c>
      <c r="D147" s="23">
        <v>14135958</v>
      </c>
      <c r="E147" s="24" t="s">
        <v>206</v>
      </c>
      <c r="F147" s="23">
        <v>12393890</v>
      </c>
      <c r="G147" s="24" t="s">
        <v>228</v>
      </c>
      <c r="H147" s="24" t="s">
        <v>55</v>
      </c>
      <c r="I147" s="24" t="s">
        <v>224</v>
      </c>
    </row>
    <row r="148" spans="1:9">
      <c r="A148" s="23">
        <v>2004</v>
      </c>
      <c r="B148" s="24" t="s">
        <v>13</v>
      </c>
      <c r="C148" s="24" t="s">
        <v>58</v>
      </c>
      <c r="D148" s="23">
        <v>30788290</v>
      </c>
      <c r="E148" s="24" t="s">
        <v>206</v>
      </c>
      <c r="F148" s="23">
        <v>65719939</v>
      </c>
      <c r="G148" s="24" t="s">
        <v>227</v>
      </c>
      <c r="H148" s="24" t="s">
        <v>55</v>
      </c>
      <c r="I148" s="24" t="s">
        <v>224</v>
      </c>
    </row>
    <row r="149" spans="1:9">
      <c r="A149" s="23">
        <v>2004</v>
      </c>
      <c r="B149" s="24" t="s">
        <v>13</v>
      </c>
      <c r="C149" s="24" t="s">
        <v>225</v>
      </c>
      <c r="D149" s="23">
        <v>1125</v>
      </c>
      <c r="E149" s="24" t="s">
        <v>206</v>
      </c>
      <c r="F149" s="23">
        <v>449</v>
      </c>
      <c r="G149" s="24" t="s">
        <v>228</v>
      </c>
      <c r="H149" s="24" t="s">
        <v>55</v>
      </c>
      <c r="I149" s="24" t="s">
        <v>224</v>
      </c>
    </row>
    <row r="150" spans="1:9">
      <c r="A150" s="23">
        <v>2004</v>
      </c>
      <c r="B150" s="24" t="s">
        <v>13</v>
      </c>
      <c r="C150" s="24" t="s">
        <v>225</v>
      </c>
      <c r="D150" s="23">
        <v>10185</v>
      </c>
      <c r="E150" s="24" t="s">
        <v>206</v>
      </c>
      <c r="F150" s="23">
        <v>48668</v>
      </c>
      <c r="G150" s="24" t="s">
        <v>207</v>
      </c>
      <c r="H150" s="24" t="s">
        <v>55</v>
      </c>
      <c r="I150" s="24" t="s">
        <v>224</v>
      </c>
    </row>
    <row r="151" spans="1:9">
      <c r="A151" s="23">
        <v>2004</v>
      </c>
      <c r="B151" s="24" t="s">
        <v>13</v>
      </c>
      <c r="C151" s="24" t="s">
        <v>225</v>
      </c>
      <c r="D151" s="23">
        <v>573833</v>
      </c>
      <c r="E151" s="24" t="s">
        <v>206</v>
      </c>
      <c r="F151" s="23">
        <v>1756027</v>
      </c>
      <c r="G151" s="24" t="s">
        <v>227</v>
      </c>
      <c r="H151" s="24" t="s">
        <v>55</v>
      </c>
      <c r="I151" s="24" t="s">
        <v>224</v>
      </c>
    </row>
    <row r="152" spans="1:9">
      <c r="A152" s="23">
        <v>2004</v>
      </c>
      <c r="B152" s="24" t="s">
        <v>13</v>
      </c>
      <c r="C152" s="24" t="s">
        <v>122</v>
      </c>
      <c r="D152" s="23">
        <v>84023</v>
      </c>
      <c r="E152" s="24" t="s">
        <v>206</v>
      </c>
      <c r="F152" s="23">
        <v>530387</v>
      </c>
      <c r="G152" s="24" t="s">
        <v>207</v>
      </c>
      <c r="H152" s="24" t="s">
        <v>55</v>
      </c>
      <c r="I152" s="24" t="s">
        <v>224</v>
      </c>
    </row>
    <row r="153" spans="1:9">
      <c r="A153" s="23">
        <v>2004</v>
      </c>
      <c r="B153" s="24" t="s">
        <v>13</v>
      </c>
      <c r="C153" s="24" t="s">
        <v>122</v>
      </c>
      <c r="D153" s="23">
        <v>5609290</v>
      </c>
      <c r="E153" s="24" t="s">
        <v>206</v>
      </c>
      <c r="F153" s="23">
        <v>18877330</v>
      </c>
      <c r="G153" s="24" t="s">
        <v>227</v>
      </c>
      <c r="H153" s="24" t="s">
        <v>55</v>
      </c>
      <c r="I153" s="24" t="s">
        <v>224</v>
      </c>
    </row>
    <row r="154" spans="1:9">
      <c r="A154" s="23">
        <v>2004</v>
      </c>
      <c r="B154" s="24" t="s">
        <v>13</v>
      </c>
      <c r="C154" s="24" t="s">
        <v>122</v>
      </c>
      <c r="D154" s="23">
        <v>10900573</v>
      </c>
      <c r="E154" s="24" t="s">
        <v>206</v>
      </c>
      <c r="F154" s="23">
        <v>16516442</v>
      </c>
      <c r="G154" s="24" t="s">
        <v>228</v>
      </c>
      <c r="H154" s="24" t="s">
        <v>55</v>
      </c>
      <c r="I154" s="24" t="s">
        <v>224</v>
      </c>
    </row>
    <row r="155" spans="1:9">
      <c r="A155" s="23">
        <v>2004</v>
      </c>
      <c r="B155" s="24" t="s">
        <v>13</v>
      </c>
      <c r="C155" s="24" t="s">
        <v>59</v>
      </c>
      <c r="D155" s="23">
        <v>395969</v>
      </c>
      <c r="E155" s="24" t="s">
        <v>206</v>
      </c>
      <c r="F155" s="23">
        <v>1234826</v>
      </c>
      <c r="G155" s="24" t="s">
        <v>207</v>
      </c>
      <c r="H155" s="24" t="s">
        <v>55</v>
      </c>
      <c r="I155" s="24" t="s">
        <v>224</v>
      </c>
    </row>
    <row r="156" spans="1:9">
      <c r="A156" s="23">
        <v>2004</v>
      </c>
      <c r="B156" s="24" t="s">
        <v>13</v>
      </c>
      <c r="C156" s="24" t="s">
        <v>59</v>
      </c>
      <c r="D156" s="23">
        <v>28070234</v>
      </c>
      <c r="E156" s="24" t="s">
        <v>206</v>
      </c>
      <c r="F156" s="23">
        <v>27355132</v>
      </c>
      <c r="G156" s="24" t="s">
        <v>228</v>
      </c>
      <c r="H156" s="24" t="s">
        <v>55</v>
      </c>
      <c r="I156" s="24" t="s">
        <v>224</v>
      </c>
    </row>
    <row r="157" spans="1:9">
      <c r="A157" s="23">
        <v>2004</v>
      </c>
      <c r="B157" s="24" t="s">
        <v>13</v>
      </c>
      <c r="C157" s="24" t="s">
        <v>59</v>
      </c>
      <c r="D157" s="23">
        <v>68245059</v>
      </c>
      <c r="E157" s="24" t="s">
        <v>206</v>
      </c>
      <c r="F157" s="23">
        <v>170672105</v>
      </c>
      <c r="G157" s="24" t="s">
        <v>227</v>
      </c>
      <c r="H157" s="24" t="s">
        <v>55</v>
      </c>
      <c r="I157" s="24" t="s">
        <v>224</v>
      </c>
    </row>
    <row r="158" spans="1:9">
      <c r="A158" s="23">
        <v>2004</v>
      </c>
      <c r="B158" s="24" t="s">
        <v>13</v>
      </c>
      <c r="C158" s="24" t="s">
        <v>28</v>
      </c>
      <c r="D158" s="23">
        <v>14386</v>
      </c>
      <c r="E158" s="24" t="s">
        <v>206</v>
      </c>
      <c r="F158" s="23">
        <v>100770</v>
      </c>
      <c r="G158" s="24" t="s">
        <v>228</v>
      </c>
      <c r="H158" s="24" t="s">
        <v>55</v>
      </c>
      <c r="I158" s="24" t="s">
        <v>224</v>
      </c>
    </row>
    <row r="159" spans="1:9">
      <c r="A159" s="23">
        <v>2004</v>
      </c>
      <c r="B159" s="24" t="s">
        <v>13</v>
      </c>
      <c r="C159" s="24" t="s">
        <v>28</v>
      </c>
      <c r="D159" s="23">
        <v>90465</v>
      </c>
      <c r="E159" s="24" t="s">
        <v>206</v>
      </c>
      <c r="F159" s="23">
        <v>451183</v>
      </c>
      <c r="G159" s="24" t="s">
        <v>207</v>
      </c>
      <c r="H159" s="24" t="s">
        <v>55</v>
      </c>
      <c r="I159" s="24" t="s">
        <v>224</v>
      </c>
    </row>
    <row r="160" spans="1:9">
      <c r="A160" s="23">
        <v>2004</v>
      </c>
      <c r="B160" s="24" t="s">
        <v>13</v>
      </c>
      <c r="C160" s="24" t="s">
        <v>28</v>
      </c>
      <c r="D160" s="23">
        <v>6901452</v>
      </c>
      <c r="E160" s="24" t="s">
        <v>206</v>
      </c>
      <c r="F160" s="23">
        <v>27702565</v>
      </c>
      <c r="G160" s="24" t="s">
        <v>227</v>
      </c>
      <c r="H160" s="24" t="s">
        <v>55</v>
      </c>
      <c r="I160" s="24" t="s">
        <v>224</v>
      </c>
    </row>
    <row r="161" spans="1:9">
      <c r="A161" s="23">
        <v>2004</v>
      </c>
      <c r="B161" s="24" t="s">
        <v>13</v>
      </c>
      <c r="C161" s="24" t="s">
        <v>16</v>
      </c>
      <c r="D161" s="23">
        <v>2072361</v>
      </c>
      <c r="E161" s="24" t="s">
        <v>206</v>
      </c>
      <c r="F161" s="23">
        <v>7023794</v>
      </c>
      <c r="G161" s="24" t="s">
        <v>207</v>
      </c>
      <c r="H161" s="24" t="s">
        <v>55</v>
      </c>
      <c r="I161" s="24" t="s">
        <v>17</v>
      </c>
    </row>
    <row r="162" spans="1:9">
      <c r="A162" s="23">
        <v>2004</v>
      </c>
      <c r="B162" s="24" t="s">
        <v>13</v>
      </c>
      <c r="C162" s="24" t="s">
        <v>16</v>
      </c>
      <c r="D162" s="23">
        <v>93070291</v>
      </c>
      <c r="E162" s="24" t="s">
        <v>206</v>
      </c>
      <c r="F162" s="23">
        <v>94788882</v>
      </c>
      <c r="G162" s="24" t="s">
        <v>228</v>
      </c>
      <c r="H162" s="24" t="s">
        <v>55</v>
      </c>
      <c r="I162" s="24" t="s">
        <v>224</v>
      </c>
    </row>
    <row r="163" spans="1:9">
      <c r="A163" s="23">
        <v>2004</v>
      </c>
      <c r="B163" s="24" t="s">
        <v>13</v>
      </c>
      <c r="C163" s="24" t="s">
        <v>16</v>
      </c>
      <c r="D163" s="23">
        <v>166207039</v>
      </c>
      <c r="E163" s="24" t="s">
        <v>206</v>
      </c>
      <c r="F163" s="23">
        <v>433536937</v>
      </c>
      <c r="G163" s="24" t="s">
        <v>227</v>
      </c>
      <c r="H163" s="24" t="s">
        <v>55</v>
      </c>
      <c r="I163" s="24" t="s">
        <v>224</v>
      </c>
    </row>
    <row r="164" spans="1:9">
      <c r="A164" s="23">
        <v>2005</v>
      </c>
      <c r="B164" s="24" t="s">
        <v>13</v>
      </c>
      <c r="C164" s="24" t="s">
        <v>57</v>
      </c>
      <c r="D164" s="23">
        <v>75471</v>
      </c>
      <c r="E164" s="24" t="s">
        <v>206</v>
      </c>
      <c r="F164" s="23">
        <v>354714</v>
      </c>
      <c r="G164" s="24" t="s">
        <v>207</v>
      </c>
      <c r="H164" s="24" t="s">
        <v>55</v>
      </c>
      <c r="I164" s="24" t="s">
        <v>224</v>
      </c>
    </row>
    <row r="165" spans="1:9">
      <c r="A165" s="23">
        <v>2005</v>
      </c>
      <c r="B165" s="24" t="s">
        <v>13</v>
      </c>
      <c r="C165" s="24" t="s">
        <v>57</v>
      </c>
      <c r="D165" s="23">
        <v>3759127</v>
      </c>
      <c r="E165" s="24" t="s">
        <v>206</v>
      </c>
      <c r="F165" s="23">
        <v>3385014</v>
      </c>
      <c r="G165" s="24" t="s">
        <v>228</v>
      </c>
      <c r="H165" s="24" t="s">
        <v>55</v>
      </c>
      <c r="I165" s="24" t="s">
        <v>224</v>
      </c>
    </row>
    <row r="166" spans="1:9">
      <c r="A166" s="23">
        <v>2005</v>
      </c>
      <c r="B166" s="24" t="s">
        <v>13</v>
      </c>
      <c r="C166" s="24" t="s">
        <v>57</v>
      </c>
      <c r="D166" s="23">
        <v>4940677</v>
      </c>
      <c r="E166" s="24" t="s">
        <v>206</v>
      </c>
      <c r="F166" s="23">
        <v>15448679</v>
      </c>
      <c r="G166" s="24" t="s">
        <v>227</v>
      </c>
      <c r="H166" s="24" t="s">
        <v>55</v>
      </c>
      <c r="I166" s="24" t="s">
        <v>224</v>
      </c>
    </row>
    <row r="167" spans="1:9">
      <c r="A167" s="23">
        <v>2005</v>
      </c>
      <c r="B167" s="24" t="s">
        <v>13</v>
      </c>
      <c r="C167" s="24" t="s">
        <v>116</v>
      </c>
      <c r="D167" s="23">
        <v>6238</v>
      </c>
      <c r="E167" s="24" t="s">
        <v>206</v>
      </c>
      <c r="F167" s="23">
        <v>45021</v>
      </c>
      <c r="G167" s="24" t="s">
        <v>207</v>
      </c>
      <c r="H167" s="24" t="s">
        <v>55</v>
      </c>
      <c r="I167" s="24" t="s">
        <v>224</v>
      </c>
    </row>
    <row r="168" spans="1:9">
      <c r="A168" s="23">
        <v>2005</v>
      </c>
      <c r="B168" s="24" t="s">
        <v>13</v>
      </c>
      <c r="C168" s="24" t="s">
        <v>116</v>
      </c>
      <c r="D168" s="23">
        <v>6288921</v>
      </c>
      <c r="E168" s="24" t="s">
        <v>206</v>
      </c>
      <c r="F168" s="23">
        <v>4425662</v>
      </c>
      <c r="G168" s="24" t="s">
        <v>228</v>
      </c>
      <c r="H168" s="24" t="s">
        <v>55</v>
      </c>
      <c r="I168" s="24" t="s">
        <v>224</v>
      </c>
    </row>
    <row r="169" spans="1:9">
      <c r="A169" s="23">
        <v>2005</v>
      </c>
      <c r="B169" s="24" t="s">
        <v>13</v>
      </c>
      <c r="C169" s="24" t="s">
        <v>116</v>
      </c>
      <c r="D169" s="23">
        <v>6813451</v>
      </c>
      <c r="E169" s="24" t="s">
        <v>206</v>
      </c>
      <c r="F169" s="23">
        <v>22197250</v>
      </c>
      <c r="G169" s="24" t="s">
        <v>227</v>
      </c>
      <c r="H169" s="24" t="s">
        <v>55</v>
      </c>
      <c r="I169" s="24" t="s">
        <v>224</v>
      </c>
    </row>
    <row r="170" spans="1:9">
      <c r="A170" s="23">
        <v>2005</v>
      </c>
      <c r="B170" s="24" t="s">
        <v>13</v>
      </c>
      <c r="C170" s="24" t="s">
        <v>180</v>
      </c>
      <c r="D170" s="23">
        <v>4342</v>
      </c>
      <c r="E170" s="24" t="s">
        <v>206</v>
      </c>
      <c r="F170" s="23">
        <v>46678</v>
      </c>
      <c r="G170" s="24" t="s">
        <v>207</v>
      </c>
      <c r="H170" s="24" t="s">
        <v>55</v>
      </c>
      <c r="I170" s="24" t="s">
        <v>224</v>
      </c>
    </row>
    <row r="171" spans="1:9">
      <c r="A171" s="23">
        <v>2005</v>
      </c>
      <c r="B171" s="24" t="s">
        <v>13</v>
      </c>
      <c r="C171" s="24" t="s">
        <v>180</v>
      </c>
      <c r="D171" s="23">
        <v>4593294</v>
      </c>
      <c r="E171" s="24" t="s">
        <v>206</v>
      </c>
      <c r="F171" s="23">
        <v>6008672</v>
      </c>
      <c r="G171" s="24" t="s">
        <v>228</v>
      </c>
      <c r="H171" s="24" t="s">
        <v>55</v>
      </c>
      <c r="I171" s="24" t="s">
        <v>224</v>
      </c>
    </row>
    <row r="172" spans="1:9">
      <c r="A172" s="23">
        <v>2005</v>
      </c>
      <c r="B172" s="24" t="s">
        <v>13</v>
      </c>
      <c r="C172" s="24" t="s">
        <v>180</v>
      </c>
      <c r="D172" s="23">
        <v>5581702</v>
      </c>
      <c r="E172" s="24" t="s">
        <v>206</v>
      </c>
      <c r="F172" s="23">
        <v>20269882</v>
      </c>
      <c r="G172" s="24" t="s">
        <v>227</v>
      </c>
      <c r="H172" s="24" t="s">
        <v>55</v>
      </c>
      <c r="I172" s="24" t="s">
        <v>224</v>
      </c>
    </row>
    <row r="173" spans="1:9">
      <c r="A173" s="23">
        <v>2005</v>
      </c>
      <c r="B173" s="24" t="s">
        <v>13</v>
      </c>
      <c r="C173" s="24" t="s">
        <v>30</v>
      </c>
      <c r="D173" s="23">
        <v>56541</v>
      </c>
      <c r="E173" s="24" t="s">
        <v>206</v>
      </c>
      <c r="F173" s="23">
        <v>382196</v>
      </c>
      <c r="G173" s="24" t="s">
        <v>207</v>
      </c>
      <c r="H173" s="24" t="s">
        <v>55</v>
      </c>
      <c r="I173" s="24" t="s">
        <v>224</v>
      </c>
    </row>
    <row r="174" spans="1:9">
      <c r="A174" s="23">
        <v>2005</v>
      </c>
      <c r="B174" s="24" t="s">
        <v>13</v>
      </c>
      <c r="C174" s="24" t="s">
        <v>30</v>
      </c>
      <c r="D174" s="23">
        <v>795774</v>
      </c>
      <c r="E174" s="24" t="s">
        <v>206</v>
      </c>
      <c r="F174" s="23">
        <v>2253577</v>
      </c>
      <c r="G174" s="24" t="s">
        <v>227</v>
      </c>
      <c r="H174" s="24" t="s">
        <v>55</v>
      </c>
      <c r="I174" s="24" t="s">
        <v>224</v>
      </c>
    </row>
    <row r="175" spans="1:9">
      <c r="A175" s="23">
        <v>2005</v>
      </c>
      <c r="B175" s="24" t="s">
        <v>13</v>
      </c>
      <c r="C175" s="24" t="s">
        <v>30</v>
      </c>
      <c r="D175" s="23">
        <v>4514840</v>
      </c>
      <c r="E175" s="24" t="s">
        <v>206</v>
      </c>
      <c r="F175" s="23">
        <v>3604415</v>
      </c>
      <c r="G175" s="24" t="s">
        <v>228</v>
      </c>
      <c r="H175" s="24" t="s">
        <v>55</v>
      </c>
      <c r="I175" s="24" t="s">
        <v>224</v>
      </c>
    </row>
    <row r="176" spans="1:9">
      <c r="A176" s="23">
        <v>2005</v>
      </c>
      <c r="B176" s="24" t="s">
        <v>13</v>
      </c>
      <c r="C176" s="24" t="s">
        <v>6</v>
      </c>
      <c r="D176" s="23">
        <v>54492</v>
      </c>
      <c r="E176" s="24" t="s">
        <v>206</v>
      </c>
      <c r="F176" s="23">
        <v>289571</v>
      </c>
      <c r="G176" s="24" t="s">
        <v>207</v>
      </c>
      <c r="H176" s="24" t="s">
        <v>55</v>
      </c>
      <c r="I176" s="24" t="s">
        <v>224</v>
      </c>
    </row>
    <row r="177" spans="1:9">
      <c r="A177" s="23">
        <v>2005</v>
      </c>
      <c r="B177" s="24" t="s">
        <v>13</v>
      </c>
      <c r="C177" s="24" t="s">
        <v>6</v>
      </c>
      <c r="D177" s="23">
        <v>18848158</v>
      </c>
      <c r="E177" s="24" t="s">
        <v>206</v>
      </c>
      <c r="F177" s="23">
        <v>13166688</v>
      </c>
      <c r="G177" s="24" t="s">
        <v>228</v>
      </c>
      <c r="H177" s="24" t="s">
        <v>55</v>
      </c>
      <c r="I177" s="24" t="s">
        <v>224</v>
      </c>
    </row>
    <row r="178" spans="1:9">
      <c r="A178" s="23">
        <v>2005</v>
      </c>
      <c r="B178" s="24" t="s">
        <v>13</v>
      </c>
      <c r="C178" s="24" t="s">
        <v>6</v>
      </c>
      <c r="D178" s="23">
        <v>25164249</v>
      </c>
      <c r="E178" s="24" t="s">
        <v>206</v>
      </c>
      <c r="F178" s="23">
        <v>50274874</v>
      </c>
      <c r="G178" s="24" t="s">
        <v>227</v>
      </c>
      <c r="H178" s="24" t="s">
        <v>55</v>
      </c>
      <c r="I178" s="24" t="s">
        <v>224</v>
      </c>
    </row>
    <row r="179" spans="1:9">
      <c r="A179" s="23">
        <v>2005</v>
      </c>
      <c r="B179" s="24" t="s">
        <v>13</v>
      </c>
      <c r="C179" s="24" t="s">
        <v>58</v>
      </c>
      <c r="D179" s="23">
        <v>230167</v>
      </c>
      <c r="E179" s="24" t="s">
        <v>206</v>
      </c>
      <c r="F179" s="23">
        <v>658486</v>
      </c>
      <c r="G179" s="24" t="s">
        <v>207</v>
      </c>
      <c r="H179" s="24" t="s">
        <v>55</v>
      </c>
      <c r="I179" s="24" t="s">
        <v>224</v>
      </c>
    </row>
    <row r="180" spans="1:9">
      <c r="A180" s="23">
        <v>2005</v>
      </c>
      <c r="B180" s="24" t="s">
        <v>13</v>
      </c>
      <c r="C180" s="24" t="s">
        <v>58</v>
      </c>
      <c r="D180" s="23">
        <v>18821090</v>
      </c>
      <c r="E180" s="24" t="s">
        <v>206</v>
      </c>
      <c r="F180" s="23">
        <v>14098261</v>
      </c>
      <c r="G180" s="24" t="s">
        <v>228</v>
      </c>
      <c r="H180" s="24" t="s">
        <v>55</v>
      </c>
      <c r="I180" s="24" t="s">
        <v>224</v>
      </c>
    </row>
    <row r="181" spans="1:9">
      <c r="A181" s="23">
        <v>2005</v>
      </c>
      <c r="B181" s="24" t="s">
        <v>13</v>
      </c>
      <c r="C181" s="24" t="s">
        <v>58</v>
      </c>
      <c r="D181" s="23">
        <v>41797589</v>
      </c>
      <c r="E181" s="24" t="s">
        <v>206</v>
      </c>
      <c r="F181" s="23">
        <v>61772402</v>
      </c>
      <c r="G181" s="24" t="s">
        <v>227</v>
      </c>
      <c r="H181" s="24" t="s">
        <v>55</v>
      </c>
      <c r="I181" s="24" t="s">
        <v>224</v>
      </c>
    </row>
    <row r="182" spans="1:9">
      <c r="A182" s="23">
        <v>2005</v>
      </c>
      <c r="B182" s="24" t="s">
        <v>13</v>
      </c>
      <c r="C182" s="24" t="s">
        <v>225</v>
      </c>
      <c r="D182" s="23">
        <v>25209</v>
      </c>
      <c r="E182" s="24" t="s">
        <v>206</v>
      </c>
      <c r="F182" s="23">
        <v>109756</v>
      </c>
      <c r="G182" s="24" t="s">
        <v>207</v>
      </c>
      <c r="H182" s="24" t="s">
        <v>55</v>
      </c>
      <c r="I182" s="24" t="s">
        <v>224</v>
      </c>
    </row>
    <row r="183" spans="1:9">
      <c r="A183" s="23">
        <v>2005</v>
      </c>
      <c r="B183" s="24" t="s">
        <v>13</v>
      </c>
      <c r="C183" s="24" t="s">
        <v>225</v>
      </c>
      <c r="D183" s="23">
        <v>32425</v>
      </c>
      <c r="E183" s="24" t="s">
        <v>206</v>
      </c>
      <c r="F183" s="23">
        <v>35971</v>
      </c>
      <c r="G183" s="24" t="s">
        <v>228</v>
      </c>
      <c r="H183" s="24" t="s">
        <v>55</v>
      </c>
      <c r="I183" s="24" t="s">
        <v>224</v>
      </c>
    </row>
    <row r="184" spans="1:9">
      <c r="A184" s="23">
        <v>2005</v>
      </c>
      <c r="B184" s="24" t="s">
        <v>13</v>
      </c>
      <c r="C184" s="24" t="s">
        <v>225</v>
      </c>
      <c r="D184" s="23">
        <v>792333</v>
      </c>
      <c r="E184" s="24" t="s">
        <v>206</v>
      </c>
      <c r="F184" s="23">
        <v>2340619</v>
      </c>
      <c r="G184" s="24" t="s">
        <v>227</v>
      </c>
      <c r="H184" s="24" t="s">
        <v>55</v>
      </c>
      <c r="I184" s="24" t="s">
        <v>224</v>
      </c>
    </row>
    <row r="185" spans="1:9">
      <c r="A185" s="23">
        <v>2005</v>
      </c>
      <c r="B185" s="24" t="s">
        <v>13</v>
      </c>
      <c r="C185" s="24" t="s">
        <v>122</v>
      </c>
      <c r="D185" s="23">
        <v>83915</v>
      </c>
      <c r="E185" s="24" t="s">
        <v>206</v>
      </c>
      <c r="F185" s="23">
        <v>382071</v>
      </c>
      <c r="G185" s="24" t="s">
        <v>207</v>
      </c>
      <c r="H185" s="24" t="s">
        <v>55</v>
      </c>
      <c r="I185" s="24" t="s">
        <v>224</v>
      </c>
    </row>
    <row r="186" spans="1:9">
      <c r="A186" s="23">
        <v>2005</v>
      </c>
      <c r="B186" s="24" t="s">
        <v>13</v>
      </c>
      <c r="C186" s="24" t="s">
        <v>122</v>
      </c>
      <c r="D186" s="23">
        <v>7278595</v>
      </c>
      <c r="E186" s="24" t="s">
        <v>206</v>
      </c>
      <c r="F186" s="23">
        <v>22497833</v>
      </c>
      <c r="G186" s="24" t="s">
        <v>227</v>
      </c>
      <c r="H186" s="24" t="s">
        <v>55</v>
      </c>
      <c r="I186" s="24" t="s">
        <v>224</v>
      </c>
    </row>
    <row r="187" spans="1:9">
      <c r="A187" s="23">
        <v>2005</v>
      </c>
      <c r="B187" s="24" t="s">
        <v>13</v>
      </c>
      <c r="C187" s="24" t="s">
        <v>122</v>
      </c>
      <c r="D187" s="23">
        <v>13770261</v>
      </c>
      <c r="E187" s="24" t="s">
        <v>206</v>
      </c>
      <c r="F187" s="23">
        <v>22708344</v>
      </c>
      <c r="G187" s="24" t="s">
        <v>228</v>
      </c>
      <c r="H187" s="24" t="s">
        <v>55</v>
      </c>
      <c r="I187" s="24" t="s">
        <v>17</v>
      </c>
    </row>
    <row r="188" spans="1:9">
      <c r="A188" s="23">
        <v>2005</v>
      </c>
      <c r="B188" s="24" t="s">
        <v>13</v>
      </c>
      <c r="C188" s="24" t="s">
        <v>59</v>
      </c>
      <c r="D188" s="23">
        <v>371725</v>
      </c>
      <c r="E188" s="24" t="s">
        <v>206</v>
      </c>
      <c r="F188" s="23">
        <v>867081</v>
      </c>
      <c r="G188" s="24" t="s">
        <v>207</v>
      </c>
      <c r="H188" s="24" t="s">
        <v>55</v>
      </c>
      <c r="I188" s="24" t="s">
        <v>224</v>
      </c>
    </row>
    <row r="189" spans="1:9">
      <c r="A189" s="23">
        <v>2005</v>
      </c>
      <c r="B189" s="24" t="s">
        <v>13</v>
      </c>
      <c r="C189" s="24" t="s">
        <v>59</v>
      </c>
      <c r="D189" s="23">
        <v>30150602</v>
      </c>
      <c r="E189" s="24" t="s">
        <v>206</v>
      </c>
      <c r="F189" s="23">
        <v>25514361</v>
      </c>
      <c r="G189" s="24" t="s">
        <v>228</v>
      </c>
      <c r="H189" s="24" t="s">
        <v>55</v>
      </c>
      <c r="I189" s="24" t="s">
        <v>224</v>
      </c>
    </row>
    <row r="190" spans="1:9">
      <c r="A190" s="23">
        <v>2005</v>
      </c>
      <c r="B190" s="24" t="s">
        <v>13</v>
      </c>
      <c r="C190" s="24" t="s">
        <v>59</v>
      </c>
      <c r="D190" s="23">
        <v>106482352</v>
      </c>
      <c r="E190" s="24" t="s">
        <v>206</v>
      </c>
      <c r="F190" s="23">
        <v>166474554</v>
      </c>
      <c r="G190" s="24" t="s">
        <v>227</v>
      </c>
      <c r="H190" s="24" t="s">
        <v>55</v>
      </c>
      <c r="I190" s="24" t="s">
        <v>224</v>
      </c>
    </row>
    <row r="191" spans="1:9">
      <c r="A191" s="23">
        <v>2005</v>
      </c>
      <c r="B191" s="24" t="s">
        <v>13</v>
      </c>
      <c r="C191" s="24" t="s">
        <v>28</v>
      </c>
      <c r="D191" s="23">
        <v>78135</v>
      </c>
      <c r="E191" s="24" t="s">
        <v>206</v>
      </c>
      <c r="F191" s="23">
        <v>318056</v>
      </c>
      <c r="G191" s="24" t="s">
        <v>207</v>
      </c>
      <c r="H191" s="24" t="s">
        <v>55</v>
      </c>
      <c r="I191" s="24" t="s">
        <v>224</v>
      </c>
    </row>
    <row r="192" spans="1:9">
      <c r="A192" s="23">
        <v>2005</v>
      </c>
      <c r="B192" s="24" t="s">
        <v>13</v>
      </c>
      <c r="C192" s="24" t="s">
        <v>28</v>
      </c>
      <c r="D192" s="23">
        <v>158440</v>
      </c>
      <c r="E192" s="24" t="s">
        <v>206</v>
      </c>
      <c r="F192" s="23">
        <v>127003</v>
      </c>
      <c r="G192" s="24" t="s">
        <v>228</v>
      </c>
      <c r="H192" s="24" t="s">
        <v>55</v>
      </c>
      <c r="I192" s="24" t="s">
        <v>224</v>
      </c>
    </row>
    <row r="193" spans="1:9">
      <c r="A193" s="23">
        <v>2005</v>
      </c>
      <c r="B193" s="24" t="s">
        <v>13</v>
      </c>
      <c r="C193" s="24" t="s">
        <v>28</v>
      </c>
      <c r="D193" s="23">
        <v>9603816</v>
      </c>
      <c r="E193" s="24" t="s">
        <v>206</v>
      </c>
      <c r="F193" s="23">
        <v>36008712</v>
      </c>
      <c r="G193" s="24" t="s">
        <v>227</v>
      </c>
      <c r="H193" s="24" t="s">
        <v>55</v>
      </c>
      <c r="I193" s="24" t="s">
        <v>224</v>
      </c>
    </row>
    <row r="194" spans="1:9">
      <c r="A194" s="23">
        <v>2005</v>
      </c>
      <c r="B194" s="24" t="s">
        <v>13</v>
      </c>
      <c r="C194" s="24" t="s">
        <v>16</v>
      </c>
      <c r="D194" s="23">
        <v>2223954</v>
      </c>
      <c r="E194" s="24" t="s">
        <v>206</v>
      </c>
      <c r="F194" s="23">
        <v>7811965</v>
      </c>
      <c r="G194" s="24" t="s">
        <v>207</v>
      </c>
      <c r="H194" s="24" t="s">
        <v>55</v>
      </c>
      <c r="I194" s="24" t="s">
        <v>17</v>
      </c>
    </row>
    <row r="195" spans="1:9">
      <c r="A195" s="23">
        <v>2005</v>
      </c>
      <c r="B195" s="24" t="s">
        <v>13</v>
      </c>
      <c r="C195" s="24" t="s">
        <v>16</v>
      </c>
      <c r="D195" s="23">
        <v>113925038</v>
      </c>
      <c r="E195" s="24" t="s">
        <v>206</v>
      </c>
      <c r="F195" s="23">
        <v>106711248</v>
      </c>
      <c r="G195" s="24" t="s">
        <v>228</v>
      </c>
      <c r="H195" s="24" t="s">
        <v>55</v>
      </c>
      <c r="I195" s="24" t="s">
        <v>17</v>
      </c>
    </row>
    <row r="196" spans="1:9">
      <c r="A196" s="23">
        <v>2005</v>
      </c>
      <c r="B196" s="24" t="s">
        <v>13</v>
      </c>
      <c r="C196" s="24" t="s">
        <v>16</v>
      </c>
      <c r="D196" s="23">
        <v>233117055</v>
      </c>
      <c r="E196" s="24" t="s">
        <v>206</v>
      </c>
      <c r="F196" s="23">
        <v>480828095</v>
      </c>
      <c r="G196" s="24" t="s">
        <v>227</v>
      </c>
      <c r="H196" s="24" t="s">
        <v>55</v>
      </c>
      <c r="I196" s="24" t="s">
        <v>224</v>
      </c>
    </row>
    <row r="197" spans="1:9">
      <c r="A197" s="23">
        <v>2006</v>
      </c>
      <c r="B197" s="24" t="s">
        <v>13</v>
      </c>
      <c r="C197" s="24" t="s">
        <v>57</v>
      </c>
      <c r="D197" s="23">
        <v>70745</v>
      </c>
      <c r="E197" s="24" t="s">
        <v>206</v>
      </c>
      <c r="F197" s="23">
        <v>355477</v>
      </c>
      <c r="G197" s="24" t="s">
        <v>207</v>
      </c>
      <c r="H197" s="24" t="s">
        <v>55</v>
      </c>
      <c r="I197" s="24" t="s">
        <v>224</v>
      </c>
    </row>
    <row r="198" spans="1:9">
      <c r="A198" s="23">
        <v>2006</v>
      </c>
      <c r="B198" s="24" t="s">
        <v>13</v>
      </c>
      <c r="C198" s="24" t="s">
        <v>57</v>
      </c>
      <c r="D198" s="23">
        <v>3276199</v>
      </c>
      <c r="E198" s="24" t="s">
        <v>206</v>
      </c>
      <c r="F198" s="23">
        <v>2291159</v>
      </c>
      <c r="G198" s="24" t="s">
        <v>228</v>
      </c>
      <c r="H198" s="24" t="s">
        <v>55</v>
      </c>
      <c r="I198" s="24" t="s">
        <v>224</v>
      </c>
    </row>
    <row r="199" spans="1:9">
      <c r="A199" s="23">
        <v>2006</v>
      </c>
      <c r="B199" s="24" t="s">
        <v>13</v>
      </c>
      <c r="C199" s="24" t="s">
        <v>57</v>
      </c>
      <c r="D199" s="23">
        <v>4368332</v>
      </c>
      <c r="E199" s="24" t="s">
        <v>206</v>
      </c>
      <c r="F199" s="23">
        <v>13349153</v>
      </c>
      <c r="G199" s="24" t="s">
        <v>227</v>
      </c>
      <c r="H199" s="24" t="s">
        <v>55</v>
      </c>
      <c r="I199" s="24" t="s">
        <v>224</v>
      </c>
    </row>
    <row r="200" spans="1:9">
      <c r="A200" s="23">
        <v>2006</v>
      </c>
      <c r="B200" s="24" t="s">
        <v>13</v>
      </c>
      <c r="C200" s="24" t="s">
        <v>116</v>
      </c>
      <c r="D200" s="23">
        <v>6520</v>
      </c>
      <c r="E200" s="24" t="s">
        <v>206</v>
      </c>
      <c r="F200" s="23">
        <v>62943</v>
      </c>
      <c r="G200" s="24" t="s">
        <v>207</v>
      </c>
      <c r="H200" s="24" t="s">
        <v>55</v>
      </c>
      <c r="I200" s="24" t="s">
        <v>224</v>
      </c>
    </row>
    <row r="201" spans="1:9">
      <c r="A201" s="23">
        <v>2006</v>
      </c>
      <c r="B201" s="24" t="s">
        <v>13</v>
      </c>
      <c r="C201" s="24" t="s">
        <v>116</v>
      </c>
      <c r="D201" s="23">
        <v>3733324</v>
      </c>
      <c r="E201" s="24" t="s">
        <v>206</v>
      </c>
      <c r="F201" s="23">
        <v>2165408</v>
      </c>
      <c r="G201" s="24" t="s">
        <v>228</v>
      </c>
      <c r="H201" s="24" t="s">
        <v>55</v>
      </c>
      <c r="I201" s="24" t="s">
        <v>224</v>
      </c>
    </row>
    <row r="202" spans="1:9">
      <c r="A202" s="23">
        <v>2006</v>
      </c>
      <c r="B202" s="24" t="s">
        <v>13</v>
      </c>
      <c r="C202" s="24" t="s">
        <v>116</v>
      </c>
      <c r="D202" s="23">
        <v>7179723</v>
      </c>
      <c r="E202" s="24" t="s">
        <v>206</v>
      </c>
      <c r="F202" s="23">
        <v>26264833</v>
      </c>
      <c r="G202" s="24" t="s">
        <v>227</v>
      </c>
      <c r="H202" s="24" t="s">
        <v>55</v>
      </c>
      <c r="I202" s="24" t="s">
        <v>224</v>
      </c>
    </row>
    <row r="203" spans="1:9">
      <c r="A203" s="23">
        <v>2006</v>
      </c>
      <c r="B203" s="24" t="s">
        <v>13</v>
      </c>
      <c r="C203" s="24" t="s">
        <v>180</v>
      </c>
      <c r="D203" s="23">
        <v>5430</v>
      </c>
      <c r="E203" s="24" t="s">
        <v>206</v>
      </c>
      <c r="F203" s="23">
        <v>37678</v>
      </c>
      <c r="G203" s="24" t="s">
        <v>207</v>
      </c>
      <c r="H203" s="24" t="s">
        <v>55</v>
      </c>
      <c r="I203" s="24" t="s">
        <v>224</v>
      </c>
    </row>
    <row r="204" spans="1:9">
      <c r="A204" s="23">
        <v>2006</v>
      </c>
      <c r="B204" s="24" t="s">
        <v>13</v>
      </c>
      <c r="C204" s="24" t="s">
        <v>180</v>
      </c>
      <c r="D204" s="23">
        <v>5157001</v>
      </c>
      <c r="E204" s="24" t="s">
        <v>206</v>
      </c>
      <c r="F204" s="23">
        <v>6627383</v>
      </c>
      <c r="G204" s="24" t="s">
        <v>228</v>
      </c>
      <c r="H204" s="24" t="s">
        <v>55</v>
      </c>
      <c r="I204" s="24" t="s">
        <v>224</v>
      </c>
    </row>
    <row r="205" spans="1:9">
      <c r="A205" s="23">
        <v>2006</v>
      </c>
      <c r="B205" s="24" t="s">
        <v>13</v>
      </c>
      <c r="C205" s="24" t="s">
        <v>180</v>
      </c>
      <c r="D205" s="23">
        <v>6074795</v>
      </c>
      <c r="E205" s="24" t="s">
        <v>206</v>
      </c>
      <c r="F205" s="23">
        <v>20162092</v>
      </c>
      <c r="G205" s="24" t="s">
        <v>227</v>
      </c>
      <c r="H205" s="24" t="s">
        <v>55</v>
      </c>
      <c r="I205" s="24" t="s">
        <v>224</v>
      </c>
    </row>
    <row r="206" spans="1:9">
      <c r="A206" s="23">
        <v>2006</v>
      </c>
      <c r="B206" s="24" t="s">
        <v>13</v>
      </c>
      <c r="C206" s="24" t="s">
        <v>30</v>
      </c>
      <c r="D206" s="23">
        <v>62886</v>
      </c>
      <c r="E206" s="24" t="s">
        <v>206</v>
      </c>
      <c r="F206" s="23">
        <v>407113</v>
      </c>
      <c r="G206" s="24" t="s">
        <v>207</v>
      </c>
      <c r="H206" s="24" t="s">
        <v>55</v>
      </c>
      <c r="I206" s="24" t="s">
        <v>224</v>
      </c>
    </row>
    <row r="207" spans="1:9">
      <c r="A207" s="23">
        <v>2006</v>
      </c>
      <c r="B207" s="24" t="s">
        <v>13</v>
      </c>
      <c r="C207" s="24" t="s">
        <v>30</v>
      </c>
      <c r="D207" s="23">
        <v>877329</v>
      </c>
      <c r="E207" s="24" t="s">
        <v>206</v>
      </c>
      <c r="F207" s="23">
        <v>3036127</v>
      </c>
      <c r="G207" s="24" t="s">
        <v>227</v>
      </c>
      <c r="H207" s="24" t="s">
        <v>55</v>
      </c>
      <c r="I207" s="24" t="s">
        <v>224</v>
      </c>
    </row>
    <row r="208" spans="1:9">
      <c r="A208" s="23">
        <v>2006</v>
      </c>
      <c r="B208" s="24" t="s">
        <v>13</v>
      </c>
      <c r="C208" s="24" t="s">
        <v>30</v>
      </c>
      <c r="D208" s="23">
        <v>11945862</v>
      </c>
      <c r="E208" s="24" t="s">
        <v>206</v>
      </c>
      <c r="F208" s="23">
        <v>5074953</v>
      </c>
      <c r="G208" s="24" t="s">
        <v>228</v>
      </c>
      <c r="H208" s="24" t="s">
        <v>55</v>
      </c>
      <c r="I208" s="24" t="s">
        <v>224</v>
      </c>
    </row>
    <row r="209" spans="1:9">
      <c r="A209" s="23">
        <v>2006</v>
      </c>
      <c r="B209" s="24" t="s">
        <v>13</v>
      </c>
      <c r="C209" s="24" t="s">
        <v>6</v>
      </c>
      <c r="D209" s="23">
        <v>210918</v>
      </c>
      <c r="E209" s="24" t="s">
        <v>206</v>
      </c>
      <c r="F209" s="23">
        <v>641772</v>
      </c>
      <c r="G209" s="24" t="s">
        <v>207</v>
      </c>
      <c r="H209" s="24" t="s">
        <v>55</v>
      </c>
      <c r="I209" s="24" t="s">
        <v>224</v>
      </c>
    </row>
    <row r="210" spans="1:9">
      <c r="A210" s="23">
        <v>2006</v>
      </c>
      <c r="B210" s="24" t="s">
        <v>13</v>
      </c>
      <c r="C210" s="24" t="s">
        <v>6</v>
      </c>
      <c r="D210" s="23">
        <v>14852015</v>
      </c>
      <c r="E210" s="24" t="s">
        <v>206</v>
      </c>
      <c r="F210" s="23">
        <v>40562551</v>
      </c>
      <c r="G210" s="24" t="s">
        <v>227</v>
      </c>
      <c r="H210" s="24" t="s">
        <v>55</v>
      </c>
      <c r="I210" s="24" t="s">
        <v>224</v>
      </c>
    </row>
    <row r="211" spans="1:9">
      <c r="A211" s="23">
        <v>2006</v>
      </c>
      <c r="B211" s="24" t="s">
        <v>13</v>
      </c>
      <c r="C211" s="24" t="s">
        <v>6</v>
      </c>
      <c r="D211" s="23">
        <v>22951769</v>
      </c>
      <c r="E211" s="24" t="s">
        <v>206</v>
      </c>
      <c r="F211" s="23">
        <v>14856302</v>
      </c>
      <c r="G211" s="24" t="s">
        <v>228</v>
      </c>
      <c r="H211" s="24" t="s">
        <v>55</v>
      </c>
      <c r="I211" s="24" t="s">
        <v>224</v>
      </c>
    </row>
    <row r="212" spans="1:9">
      <c r="A212" s="23">
        <v>2006</v>
      </c>
      <c r="B212" s="24" t="s">
        <v>13</v>
      </c>
      <c r="C212" s="24" t="s">
        <v>58</v>
      </c>
      <c r="D212" s="23">
        <v>128688</v>
      </c>
      <c r="E212" s="24" t="s">
        <v>206</v>
      </c>
      <c r="F212" s="23">
        <v>497111</v>
      </c>
      <c r="G212" s="24" t="s">
        <v>207</v>
      </c>
      <c r="H212" s="24" t="s">
        <v>55</v>
      </c>
      <c r="I212" s="24" t="s">
        <v>224</v>
      </c>
    </row>
    <row r="213" spans="1:9">
      <c r="A213" s="23">
        <v>2006</v>
      </c>
      <c r="B213" s="24" t="s">
        <v>13</v>
      </c>
      <c r="C213" s="24" t="s">
        <v>58</v>
      </c>
      <c r="D213" s="23">
        <v>16392589</v>
      </c>
      <c r="E213" s="24" t="s">
        <v>206</v>
      </c>
      <c r="F213" s="23">
        <v>10660575</v>
      </c>
      <c r="G213" s="24" t="s">
        <v>228</v>
      </c>
      <c r="H213" s="24" t="s">
        <v>55</v>
      </c>
      <c r="I213" s="24" t="s">
        <v>224</v>
      </c>
    </row>
    <row r="214" spans="1:9">
      <c r="A214" s="23">
        <v>2006</v>
      </c>
      <c r="B214" s="24" t="s">
        <v>13</v>
      </c>
      <c r="C214" s="24" t="s">
        <v>58</v>
      </c>
      <c r="D214" s="23">
        <v>18953422</v>
      </c>
      <c r="E214" s="24" t="s">
        <v>206</v>
      </c>
      <c r="F214" s="23">
        <v>45150792</v>
      </c>
      <c r="G214" s="24" t="s">
        <v>227</v>
      </c>
      <c r="H214" s="24" t="s">
        <v>55</v>
      </c>
      <c r="I214" s="24" t="s">
        <v>224</v>
      </c>
    </row>
    <row r="215" spans="1:9">
      <c r="A215" s="23">
        <v>2006</v>
      </c>
      <c r="B215" s="24" t="s">
        <v>13</v>
      </c>
      <c r="C215" s="24" t="s">
        <v>225</v>
      </c>
      <c r="D215" s="23">
        <v>39447</v>
      </c>
      <c r="E215" s="24" t="s">
        <v>206</v>
      </c>
      <c r="F215" s="23">
        <v>236233</v>
      </c>
      <c r="G215" s="24" t="s">
        <v>207</v>
      </c>
      <c r="H215" s="24" t="s">
        <v>55</v>
      </c>
      <c r="I215" s="24" t="s">
        <v>224</v>
      </c>
    </row>
    <row r="216" spans="1:9">
      <c r="A216" s="23">
        <v>2006</v>
      </c>
      <c r="B216" s="24" t="s">
        <v>13</v>
      </c>
      <c r="C216" s="24" t="s">
        <v>225</v>
      </c>
      <c r="D216" s="23">
        <v>91543</v>
      </c>
      <c r="E216" s="24" t="s">
        <v>206</v>
      </c>
      <c r="F216" s="23">
        <v>56692</v>
      </c>
      <c r="G216" s="24" t="s">
        <v>228</v>
      </c>
      <c r="H216" s="24" t="s">
        <v>55</v>
      </c>
      <c r="I216" s="24" t="s">
        <v>224</v>
      </c>
    </row>
    <row r="217" spans="1:9">
      <c r="A217" s="23">
        <v>2006</v>
      </c>
      <c r="B217" s="24" t="s">
        <v>13</v>
      </c>
      <c r="C217" s="24" t="s">
        <v>225</v>
      </c>
      <c r="D217" s="23">
        <v>1557602</v>
      </c>
      <c r="E217" s="24" t="s">
        <v>206</v>
      </c>
      <c r="F217" s="23">
        <v>4137207</v>
      </c>
      <c r="G217" s="24" t="s">
        <v>227</v>
      </c>
      <c r="H217" s="24" t="s">
        <v>55</v>
      </c>
      <c r="I217" s="24" t="s">
        <v>224</v>
      </c>
    </row>
    <row r="218" spans="1:9">
      <c r="A218" s="23">
        <v>2006</v>
      </c>
      <c r="B218" s="24" t="s">
        <v>13</v>
      </c>
      <c r="C218" s="24" t="s">
        <v>122</v>
      </c>
      <c r="D218" s="23">
        <v>97439</v>
      </c>
      <c r="E218" s="24" t="s">
        <v>206</v>
      </c>
      <c r="F218" s="23">
        <v>645947</v>
      </c>
      <c r="G218" s="24" t="s">
        <v>207</v>
      </c>
      <c r="H218" s="24" t="s">
        <v>55</v>
      </c>
      <c r="I218" s="24" t="s">
        <v>224</v>
      </c>
    </row>
    <row r="219" spans="1:9">
      <c r="A219" s="23">
        <v>2006</v>
      </c>
      <c r="B219" s="24" t="s">
        <v>13</v>
      </c>
      <c r="C219" s="24" t="s">
        <v>122</v>
      </c>
      <c r="D219" s="23">
        <v>7422388</v>
      </c>
      <c r="E219" s="24" t="s">
        <v>206</v>
      </c>
      <c r="F219" s="23">
        <v>25459309</v>
      </c>
      <c r="G219" s="24" t="s">
        <v>227</v>
      </c>
      <c r="H219" s="24" t="s">
        <v>55</v>
      </c>
      <c r="I219" s="24" t="s">
        <v>224</v>
      </c>
    </row>
    <row r="220" spans="1:9">
      <c r="A220" s="23">
        <v>2006</v>
      </c>
      <c r="B220" s="24" t="s">
        <v>13</v>
      </c>
      <c r="C220" s="24" t="s">
        <v>122</v>
      </c>
      <c r="D220" s="23">
        <v>15358708</v>
      </c>
      <c r="E220" s="24" t="s">
        <v>206</v>
      </c>
      <c r="F220" s="23">
        <v>27866186</v>
      </c>
      <c r="G220" s="24" t="s">
        <v>228</v>
      </c>
      <c r="H220" s="24" t="s">
        <v>55</v>
      </c>
      <c r="I220" s="24" t="s">
        <v>224</v>
      </c>
    </row>
    <row r="221" spans="1:9">
      <c r="A221" s="23">
        <v>2006</v>
      </c>
      <c r="B221" s="24" t="s">
        <v>13</v>
      </c>
      <c r="C221" s="24" t="s">
        <v>59</v>
      </c>
      <c r="D221" s="23">
        <v>206564</v>
      </c>
      <c r="E221" s="24" t="s">
        <v>206</v>
      </c>
      <c r="F221" s="23">
        <v>889865</v>
      </c>
      <c r="G221" s="24" t="s">
        <v>207</v>
      </c>
      <c r="H221" s="24" t="s">
        <v>55</v>
      </c>
      <c r="I221" s="24" t="s">
        <v>224</v>
      </c>
    </row>
    <row r="222" spans="1:9">
      <c r="A222" s="23">
        <v>2006</v>
      </c>
      <c r="B222" s="24" t="s">
        <v>13</v>
      </c>
      <c r="C222" s="24" t="s">
        <v>59</v>
      </c>
      <c r="D222" s="23">
        <v>27926820</v>
      </c>
      <c r="E222" s="24" t="s">
        <v>206</v>
      </c>
      <c r="F222" s="23">
        <v>20904222</v>
      </c>
      <c r="G222" s="24" t="s">
        <v>228</v>
      </c>
      <c r="H222" s="24" t="s">
        <v>55</v>
      </c>
      <c r="I222" s="24" t="s">
        <v>224</v>
      </c>
    </row>
    <row r="223" spans="1:9">
      <c r="A223" s="23">
        <v>2006</v>
      </c>
      <c r="B223" s="24" t="s">
        <v>13</v>
      </c>
      <c r="C223" s="24" t="s">
        <v>59</v>
      </c>
      <c r="D223" s="23">
        <v>57569673</v>
      </c>
      <c r="E223" s="24" t="s">
        <v>206</v>
      </c>
      <c r="F223" s="23">
        <v>124800010</v>
      </c>
      <c r="G223" s="24" t="s">
        <v>227</v>
      </c>
      <c r="H223" s="24" t="s">
        <v>55</v>
      </c>
      <c r="I223" s="24" t="s">
        <v>224</v>
      </c>
    </row>
    <row r="224" spans="1:9">
      <c r="A224" s="23">
        <v>2006</v>
      </c>
      <c r="B224" s="24" t="s">
        <v>13</v>
      </c>
      <c r="C224" s="24" t="s">
        <v>28</v>
      </c>
      <c r="D224" s="23">
        <v>141853</v>
      </c>
      <c r="E224" s="24" t="s">
        <v>206</v>
      </c>
      <c r="F224" s="23">
        <v>592676</v>
      </c>
      <c r="G224" s="24" t="s">
        <v>207</v>
      </c>
      <c r="H224" s="24" t="s">
        <v>55</v>
      </c>
      <c r="I224" s="24" t="s">
        <v>224</v>
      </c>
    </row>
    <row r="225" spans="1:9">
      <c r="A225" s="23">
        <v>2006</v>
      </c>
      <c r="B225" s="24" t="s">
        <v>13</v>
      </c>
      <c r="C225" s="24" t="s">
        <v>28</v>
      </c>
      <c r="D225" s="23">
        <v>1212436</v>
      </c>
      <c r="E225" s="24" t="s">
        <v>206</v>
      </c>
      <c r="F225" s="23">
        <v>1225502</v>
      </c>
      <c r="G225" s="24" t="s">
        <v>228</v>
      </c>
      <c r="H225" s="24" t="s">
        <v>55</v>
      </c>
      <c r="I225" s="24" t="s">
        <v>224</v>
      </c>
    </row>
    <row r="226" spans="1:9">
      <c r="A226" s="23">
        <v>2006</v>
      </c>
      <c r="B226" s="24" t="s">
        <v>13</v>
      </c>
      <c r="C226" s="24" t="s">
        <v>28</v>
      </c>
      <c r="D226" s="23">
        <v>9929147</v>
      </c>
      <c r="E226" s="24" t="s">
        <v>206</v>
      </c>
      <c r="F226" s="23">
        <v>35917445</v>
      </c>
      <c r="G226" s="24" t="s">
        <v>227</v>
      </c>
      <c r="H226" s="24" t="s">
        <v>55</v>
      </c>
      <c r="I226" s="24" t="s">
        <v>224</v>
      </c>
    </row>
    <row r="227" spans="1:9">
      <c r="A227" s="23">
        <v>2006</v>
      </c>
      <c r="B227" s="24" t="s">
        <v>13</v>
      </c>
      <c r="C227" s="24" t="s">
        <v>16</v>
      </c>
      <c r="D227" s="23">
        <v>2074068</v>
      </c>
      <c r="E227" s="24" t="s">
        <v>206</v>
      </c>
      <c r="F227" s="23">
        <v>8693029</v>
      </c>
      <c r="G227" s="24" t="s">
        <v>207</v>
      </c>
      <c r="H227" s="24" t="s">
        <v>55</v>
      </c>
      <c r="I227" s="24" t="s">
        <v>224</v>
      </c>
    </row>
    <row r="228" spans="1:9">
      <c r="A228" s="23">
        <v>2006</v>
      </c>
      <c r="B228" s="24" t="s">
        <v>13</v>
      </c>
      <c r="C228" s="24" t="s">
        <v>16</v>
      </c>
      <c r="D228" s="23">
        <v>119304078</v>
      </c>
      <c r="E228" s="24" t="s">
        <v>206</v>
      </c>
      <c r="F228" s="23">
        <v>104535836</v>
      </c>
      <c r="G228" s="24" t="s">
        <v>228</v>
      </c>
      <c r="H228" s="24" t="s">
        <v>55</v>
      </c>
      <c r="I228" s="24" t="s">
        <v>224</v>
      </c>
    </row>
    <row r="229" spans="1:9">
      <c r="A229" s="23">
        <v>2006</v>
      </c>
      <c r="B229" s="24" t="s">
        <v>13</v>
      </c>
      <c r="C229" s="24" t="s">
        <v>16</v>
      </c>
      <c r="D229" s="23">
        <v>151007486</v>
      </c>
      <c r="E229" s="24" t="s">
        <v>206</v>
      </c>
      <c r="F229" s="23">
        <v>407234532</v>
      </c>
      <c r="G229" s="24" t="s">
        <v>227</v>
      </c>
      <c r="H229" s="24" t="s">
        <v>55</v>
      </c>
      <c r="I229" s="24" t="s">
        <v>17</v>
      </c>
    </row>
    <row r="230" spans="1:9">
      <c r="A230" s="23">
        <v>2007</v>
      </c>
      <c r="B230" s="24" t="s">
        <v>13</v>
      </c>
      <c r="C230" s="24" t="s">
        <v>57</v>
      </c>
      <c r="D230" s="23">
        <v>99974</v>
      </c>
      <c r="E230" s="24" t="s">
        <v>206</v>
      </c>
      <c r="F230" s="23">
        <v>536933</v>
      </c>
      <c r="G230" s="24" t="s">
        <v>207</v>
      </c>
      <c r="H230" s="24" t="s">
        <v>55</v>
      </c>
      <c r="I230" s="24" t="s">
        <v>224</v>
      </c>
    </row>
    <row r="231" spans="1:9">
      <c r="A231" s="23">
        <v>2007</v>
      </c>
      <c r="B231" s="24" t="s">
        <v>13</v>
      </c>
      <c r="C231" s="24" t="s">
        <v>57</v>
      </c>
      <c r="D231" s="23">
        <v>5032458</v>
      </c>
      <c r="E231" s="24" t="s">
        <v>206</v>
      </c>
      <c r="F231" s="23">
        <v>15901488</v>
      </c>
      <c r="G231" s="24" t="s">
        <v>227</v>
      </c>
      <c r="H231" s="24" t="s">
        <v>55</v>
      </c>
      <c r="I231" s="24" t="s">
        <v>224</v>
      </c>
    </row>
    <row r="232" spans="1:9">
      <c r="A232" s="23">
        <v>2007</v>
      </c>
      <c r="B232" s="24" t="s">
        <v>13</v>
      </c>
      <c r="C232" s="24" t="s">
        <v>57</v>
      </c>
      <c r="D232" s="23">
        <v>6245513</v>
      </c>
      <c r="E232" s="24" t="s">
        <v>206</v>
      </c>
      <c r="F232" s="23">
        <v>4235359</v>
      </c>
      <c r="G232" s="24" t="s">
        <v>228</v>
      </c>
      <c r="H232" s="24" t="s">
        <v>55</v>
      </c>
      <c r="I232" s="24" t="s">
        <v>224</v>
      </c>
    </row>
    <row r="233" spans="1:9">
      <c r="A233" s="23">
        <v>2007</v>
      </c>
      <c r="B233" s="24" t="s">
        <v>13</v>
      </c>
      <c r="C233" s="24" t="s">
        <v>116</v>
      </c>
      <c r="D233" s="23">
        <v>9977</v>
      </c>
      <c r="E233" s="24" t="s">
        <v>206</v>
      </c>
      <c r="F233" s="23">
        <v>86121</v>
      </c>
      <c r="G233" s="24" t="s">
        <v>207</v>
      </c>
      <c r="H233" s="24" t="s">
        <v>55</v>
      </c>
      <c r="I233" s="24" t="s">
        <v>224</v>
      </c>
    </row>
    <row r="234" spans="1:9">
      <c r="A234" s="23">
        <v>2007</v>
      </c>
      <c r="B234" s="24" t="s">
        <v>13</v>
      </c>
      <c r="C234" s="24" t="s">
        <v>116</v>
      </c>
      <c r="D234" s="23">
        <v>5933250</v>
      </c>
      <c r="E234" s="24" t="s">
        <v>206</v>
      </c>
      <c r="F234" s="23">
        <v>2903950</v>
      </c>
      <c r="G234" s="24" t="s">
        <v>228</v>
      </c>
      <c r="H234" s="24" t="s">
        <v>55</v>
      </c>
      <c r="I234" s="24" t="s">
        <v>224</v>
      </c>
    </row>
    <row r="235" spans="1:9">
      <c r="A235" s="23">
        <v>2007</v>
      </c>
      <c r="B235" s="24" t="s">
        <v>13</v>
      </c>
      <c r="C235" s="24" t="s">
        <v>116</v>
      </c>
      <c r="D235" s="23">
        <v>7412977</v>
      </c>
      <c r="E235" s="24" t="s">
        <v>206</v>
      </c>
      <c r="F235" s="23">
        <v>30514327</v>
      </c>
      <c r="G235" s="24" t="s">
        <v>227</v>
      </c>
      <c r="H235" s="24" t="s">
        <v>55</v>
      </c>
      <c r="I235" s="24" t="s">
        <v>224</v>
      </c>
    </row>
    <row r="236" spans="1:9">
      <c r="A236" s="23">
        <v>2007</v>
      </c>
      <c r="B236" s="24" t="s">
        <v>13</v>
      </c>
      <c r="C236" s="24" t="s">
        <v>180</v>
      </c>
      <c r="D236" s="23">
        <v>11843</v>
      </c>
      <c r="E236" s="24" t="s">
        <v>206</v>
      </c>
      <c r="F236" s="23">
        <v>80021</v>
      </c>
      <c r="G236" s="24" t="s">
        <v>207</v>
      </c>
      <c r="H236" s="24" t="s">
        <v>55</v>
      </c>
      <c r="I236" s="24" t="s">
        <v>224</v>
      </c>
    </row>
    <row r="237" spans="1:9">
      <c r="A237" s="23">
        <v>2007</v>
      </c>
      <c r="B237" s="24" t="s">
        <v>13</v>
      </c>
      <c r="C237" s="24" t="s">
        <v>180</v>
      </c>
      <c r="D237" s="23">
        <v>6420834</v>
      </c>
      <c r="E237" s="24" t="s">
        <v>206</v>
      </c>
      <c r="F237" s="23">
        <v>9163323</v>
      </c>
      <c r="G237" s="24" t="s">
        <v>228</v>
      </c>
      <c r="H237" s="24" t="s">
        <v>55</v>
      </c>
      <c r="I237" s="24" t="s">
        <v>224</v>
      </c>
    </row>
    <row r="238" spans="1:9">
      <c r="A238" s="23">
        <v>2007</v>
      </c>
      <c r="B238" s="24" t="s">
        <v>13</v>
      </c>
      <c r="C238" s="24" t="s">
        <v>180</v>
      </c>
      <c r="D238" s="23">
        <v>8553970</v>
      </c>
      <c r="E238" s="24" t="s">
        <v>206</v>
      </c>
      <c r="F238" s="23">
        <v>25419426</v>
      </c>
      <c r="G238" s="24" t="s">
        <v>227</v>
      </c>
      <c r="H238" s="24" t="s">
        <v>55</v>
      </c>
      <c r="I238" s="24" t="s">
        <v>224</v>
      </c>
    </row>
    <row r="239" spans="1:9">
      <c r="A239" s="23">
        <v>2007</v>
      </c>
      <c r="B239" s="24" t="s">
        <v>13</v>
      </c>
      <c r="C239" s="24" t="s">
        <v>30</v>
      </c>
      <c r="D239" s="23">
        <v>174223</v>
      </c>
      <c r="E239" s="24" t="s">
        <v>206</v>
      </c>
      <c r="F239" s="23">
        <v>695424</v>
      </c>
      <c r="G239" s="24" t="s">
        <v>207</v>
      </c>
      <c r="H239" s="24" t="s">
        <v>55</v>
      </c>
      <c r="I239" s="24" t="s">
        <v>224</v>
      </c>
    </row>
    <row r="240" spans="1:9">
      <c r="A240" s="23">
        <v>2007</v>
      </c>
      <c r="B240" s="24" t="s">
        <v>13</v>
      </c>
      <c r="C240" s="24" t="s">
        <v>30</v>
      </c>
      <c r="D240" s="23">
        <v>1248062</v>
      </c>
      <c r="E240" s="24" t="s">
        <v>206</v>
      </c>
      <c r="F240" s="23">
        <v>4358224</v>
      </c>
      <c r="G240" s="24" t="s">
        <v>227</v>
      </c>
      <c r="H240" s="24" t="s">
        <v>55</v>
      </c>
      <c r="I240" s="24" t="s">
        <v>224</v>
      </c>
    </row>
    <row r="241" spans="1:9">
      <c r="A241" s="23">
        <v>2007</v>
      </c>
      <c r="B241" s="24" t="s">
        <v>13</v>
      </c>
      <c r="C241" s="24" t="s">
        <v>30</v>
      </c>
      <c r="D241" s="23">
        <v>5704641</v>
      </c>
      <c r="E241" s="24" t="s">
        <v>206</v>
      </c>
      <c r="F241" s="23">
        <v>3963002</v>
      </c>
      <c r="G241" s="24" t="s">
        <v>228</v>
      </c>
      <c r="H241" s="24" t="s">
        <v>55</v>
      </c>
      <c r="I241" s="24" t="s">
        <v>224</v>
      </c>
    </row>
    <row r="242" spans="1:9">
      <c r="A242" s="23">
        <v>2007</v>
      </c>
      <c r="B242" s="24" t="s">
        <v>13</v>
      </c>
      <c r="C242" s="24" t="s">
        <v>6</v>
      </c>
      <c r="D242" s="23">
        <v>133549</v>
      </c>
      <c r="E242" s="24" t="s">
        <v>206</v>
      </c>
      <c r="F242" s="23">
        <v>471007</v>
      </c>
      <c r="G242" s="24" t="s">
        <v>207</v>
      </c>
      <c r="H242" s="24" t="s">
        <v>55</v>
      </c>
      <c r="I242" s="24" t="s">
        <v>224</v>
      </c>
    </row>
    <row r="243" spans="1:9">
      <c r="A243" s="23">
        <v>2007</v>
      </c>
      <c r="B243" s="24" t="s">
        <v>13</v>
      </c>
      <c r="C243" s="24" t="s">
        <v>6</v>
      </c>
      <c r="D243" s="23">
        <v>24114329</v>
      </c>
      <c r="E243" s="24" t="s">
        <v>206</v>
      </c>
      <c r="F243" s="23">
        <v>59809591</v>
      </c>
      <c r="G243" s="24" t="s">
        <v>227</v>
      </c>
      <c r="H243" s="24" t="s">
        <v>55</v>
      </c>
      <c r="I243" s="24" t="s">
        <v>224</v>
      </c>
    </row>
    <row r="244" spans="1:9">
      <c r="A244" s="23">
        <v>2007</v>
      </c>
      <c r="B244" s="24" t="s">
        <v>13</v>
      </c>
      <c r="C244" s="24" t="s">
        <v>6</v>
      </c>
      <c r="D244" s="23">
        <v>30592207</v>
      </c>
      <c r="E244" s="24" t="s">
        <v>206</v>
      </c>
      <c r="F244" s="23">
        <v>18661110</v>
      </c>
      <c r="G244" s="24" t="s">
        <v>228</v>
      </c>
      <c r="H244" s="24" t="s">
        <v>55</v>
      </c>
      <c r="I244" s="24" t="s">
        <v>224</v>
      </c>
    </row>
    <row r="245" spans="1:9">
      <c r="A245" s="23">
        <v>2007</v>
      </c>
      <c r="B245" s="24" t="s">
        <v>13</v>
      </c>
      <c r="C245" s="24" t="s">
        <v>58</v>
      </c>
      <c r="D245" s="23">
        <v>744064</v>
      </c>
      <c r="E245" s="24" t="s">
        <v>206</v>
      </c>
      <c r="F245" s="23">
        <v>748511</v>
      </c>
      <c r="G245" s="24" t="s">
        <v>207</v>
      </c>
      <c r="H245" s="24" t="s">
        <v>55</v>
      </c>
      <c r="I245" s="24" t="s">
        <v>224</v>
      </c>
    </row>
    <row r="246" spans="1:9">
      <c r="A246" s="23">
        <v>2007</v>
      </c>
      <c r="B246" s="24" t="s">
        <v>13</v>
      </c>
      <c r="C246" s="24" t="s">
        <v>58</v>
      </c>
      <c r="D246" s="23">
        <v>32708351</v>
      </c>
      <c r="E246" s="24" t="s">
        <v>206</v>
      </c>
      <c r="F246" s="23">
        <v>58728783</v>
      </c>
      <c r="G246" s="24" t="s">
        <v>227</v>
      </c>
      <c r="H246" s="24" t="s">
        <v>55</v>
      </c>
      <c r="I246" s="24" t="s">
        <v>224</v>
      </c>
    </row>
    <row r="247" spans="1:9">
      <c r="A247" s="23">
        <v>2007</v>
      </c>
      <c r="B247" s="24" t="s">
        <v>13</v>
      </c>
      <c r="C247" s="24" t="s">
        <v>58</v>
      </c>
      <c r="D247" s="23">
        <v>46311685</v>
      </c>
      <c r="E247" s="24" t="s">
        <v>206</v>
      </c>
      <c r="F247" s="23">
        <v>16549661</v>
      </c>
      <c r="G247" s="24" t="s">
        <v>228</v>
      </c>
      <c r="H247" s="24" t="s">
        <v>55</v>
      </c>
      <c r="I247" s="24" t="s">
        <v>224</v>
      </c>
    </row>
    <row r="248" spans="1:9">
      <c r="A248" s="23">
        <v>2007</v>
      </c>
      <c r="B248" s="24" t="s">
        <v>13</v>
      </c>
      <c r="C248" s="24" t="s">
        <v>225</v>
      </c>
      <c r="D248" s="23">
        <v>45743</v>
      </c>
      <c r="E248" s="24" t="s">
        <v>206</v>
      </c>
      <c r="F248" s="23">
        <v>271418</v>
      </c>
      <c r="G248" s="24" t="s">
        <v>207</v>
      </c>
      <c r="H248" s="24" t="s">
        <v>55</v>
      </c>
      <c r="I248" s="24" t="s">
        <v>224</v>
      </c>
    </row>
    <row r="249" spans="1:9">
      <c r="A249" s="23">
        <v>2007</v>
      </c>
      <c r="B249" s="24" t="s">
        <v>13</v>
      </c>
      <c r="C249" s="24" t="s">
        <v>225</v>
      </c>
      <c r="D249" s="23">
        <v>728465</v>
      </c>
      <c r="E249" s="24" t="s">
        <v>206</v>
      </c>
      <c r="F249" s="23">
        <v>665191</v>
      </c>
      <c r="G249" s="24" t="s">
        <v>228</v>
      </c>
      <c r="H249" s="24" t="s">
        <v>55</v>
      </c>
      <c r="I249" s="24" t="s">
        <v>224</v>
      </c>
    </row>
    <row r="250" spans="1:9">
      <c r="A250" s="23">
        <v>2007</v>
      </c>
      <c r="B250" s="24" t="s">
        <v>13</v>
      </c>
      <c r="C250" s="24" t="s">
        <v>225</v>
      </c>
      <c r="D250" s="23">
        <v>1956891</v>
      </c>
      <c r="E250" s="24" t="s">
        <v>206</v>
      </c>
      <c r="F250" s="23">
        <v>5263798</v>
      </c>
      <c r="G250" s="24" t="s">
        <v>227</v>
      </c>
      <c r="H250" s="24" t="s">
        <v>55</v>
      </c>
      <c r="I250" s="24" t="s">
        <v>224</v>
      </c>
    </row>
    <row r="251" spans="1:9">
      <c r="A251" s="23">
        <v>2007</v>
      </c>
      <c r="B251" s="24" t="s">
        <v>13</v>
      </c>
      <c r="C251" s="24" t="s">
        <v>122</v>
      </c>
      <c r="D251" s="23">
        <v>108939</v>
      </c>
      <c r="E251" s="24" t="s">
        <v>206</v>
      </c>
      <c r="F251" s="23">
        <v>786321</v>
      </c>
      <c r="G251" s="24" t="s">
        <v>207</v>
      </c>
      <c r="H251" s="24" t="s">
        <v>55</v>
      </c>
      <c r="I251" s="24" t="s">
        <v>224</v>
      </c>
    </row>
    <row r="252" spans="1:9">
      <c r="A252" s="23">
        <v>2007</v>
      </c>
      <c r="B252" s="24" t="s">
        <v>13</v>
      </c>
      <c r="C252" s="24" t="s">
        <v>122</v>
      </c>
      <c r="D252" s="23">
        <v>18361876</v>
      </c>
      <c r="E252" s="24" t="s">
        <v>206</v>
      </c>
      <c r="F252" s="23">
        <v>36989713</v>
      </c>
      <c r="G252" s="24" t="s">
        <v>228</v>
      </c>
      <c r="H252" s="24" t="s">
        <v>55</v>
      </c>
      <c r="I252" s="24" t="s">
        <v>224</v>
      </c>
    </row>
    <row r="253" spans="1:9">
      <c r="A253" s="23">
        <v>2007</v>
      </c>
      <c r="B253" s="24" t="s">
        <v>13</v>
      </c>
      <c r="C253" s="24" t="s">
        <v>122</v>
      </c>
      <c r="D253" s="23">
        <v>21366956</v>
      </c>
      <c r="E253" s="24" t="s">
        <v>206</v>
      </c>
      <c r="F253" s="23">
        <v>31762848</v>
      </c>
      <c r="G253" s="24" t="s">
        <v>227</v>
      </c>
      <c r="H253" s="24" t="s">
        <v>55</v>
      </c>
      <c r="I253" s="24" t="s">
        <v>224</v>
      </c>
    </row>
    <row r="254" spans="1:9">
      <c r="A254" s="23">
        <v>2007</v>
      </c>
      <c r="B254" s="24" t="s">
        <v>13</v>
      </c>
      <c r="C254" s="24" t="s">
        <v>59</v>
      </c>
      <c r="D254" s="23">
        <v>192887</v>
      </c>
      <c r="E254" s="24" t="s">
        <v>206</v>
      </c>
      <c r="F254" s="23">
        <v>1042907</v>
      </c>
      <c r="G254" s="24" t="s">
        <v>207</v>
      </c>
      <c r="H254" s="24" t="s">
        <v>55</v>
      </c>
      <c r="I254" s="24" t="s">
        <v>224</v>
      </c>
    </row>
    <row r="255" spans="1:9">
      <c r="A255" s="23">
        <v>2007</v>
      </c>
      <c r="B255" s="24" t="s">
        <v>13</v>
      </c>
      <c r="C255" s="24" t="s">
        <v>59</v>
      </c>
      <c r="D255" s="23">
        <v>30529704</v>
      </c>
      <c r="E255" s="24" t="s">
        <v>206</v>
      </c>
      <c r="F255" s="23">
        <v>25558536</v>
      </c>
      <c r="G255" s="24" t="s">
        <v>228</v>
      </c>
      <c r="H255" s="24" t="s">
        <v>55</v>
      </c>
      <c r="I255" s="24" t="s">
        <v>224</v>
      </c>
    </row>
    <row r="256" spans="1:9">
      <c r="A256" s="23">
        <v>2007</v>
      </c>
      <c r="B256" s="24" t="s">
        <v>13</v>
      </c>
      <c r="C256" s="24" t="s">
        <v>59</v>
      </c>
      <c r="D256" s="23">
        <v>72534009</v>
      </c>
      <c r="E256" s="24" t="s">
        <v>206</v>
      </c>
      <c r="F256" s="23">
        <v>151440957</v>
      </c>
      <c r="G256" s="24" t="s">
        <v>227</v>
      </c>
      <c r="H256" s="24" t="s">
        <v>55</v>
      </c>
      <c r="I256" s="24" t="s">
        <v>224</v>
      </c>
    </row>
    <row r="257" spans="1:9">
      <c r="A257" s="23">
        <v>2007</v>
      </c>
      <c r="B257" s="24" t="s">
        <v>13</v>
      </c>
      <c r="C257" s="24" t="s">
        <v>28</v>
      </c>
      <c r="D257" s="23">
        <v>124808</v>
      </c>
      <c r="E257" s="24" t="s">
        <v>206</v>
      </c>
      <c r="F257" s="23">
        <v>607627</v>
      </c>
      <c r="G257" s="24" t="s">
        <v>207</v>
      </c>
      <c r="H257" s="24" t="s">
        <v>55</v>
      </c>
      <c r="I257" s="24" t="s">
        <v>224</v>
      </c>
    </row>
    <row r="258" spans="1:9">
      <c r="A258" s="23">
        <v>2007</v>
      </c>
      <c r="B258" s="24" t="s">
        <v>13</v>
      </c>
      <c r="C258" s="24" t="s">
        <v>28</v>
      </c>
      <c r="D258" s="23">
        <v>1082536</v>
      </c>
      <c r="E258" s="24" t="s">
        <v>206</v>
      </c>
      <c r="F258" s="23">
        <v>966488</v>
      </c>
      <c r="G258" s="24" t="s">
        <v>228</v>
      </c>
      <c r="H258" s="24" t="s">
        <v>55</v>
      </c>
      <c r="I258" s="24" t="s">
        <v>224</v>
      </c>
    </row>
    <row r="259" spans="1:9">
      <c r="A259" s="23">
        <v>2007</v>
      </c>
      <c r="B259" s="24" t="s">
        <v>13</v>
      </c>
      <c r="C259" s="24" t="s">
        <v>28</v>
      </c>
      <c r="D259" s="23">
        <v>16135750</v>
      </c>
      <c r="E259" s="24" t="s">
        <v>206</v>
      </c>
      <c r="F259" s="23">
        <v>36844356</v>
      </c>
      <c r="G259" s="24" t="s">
        <v>227</v>
      </c>
      <c r="H259" s="24" t="s">
        <v>55</v>
      </c>
      <c r="I259" s="24" t="s">
        <v>224</v>
      </c>
    </row>
    <row r="260" spans="1:9">
      <c r="A260" s="23">
        <v>2007</v>
      </c>
      <c r="B260" s="24" t="s">
        <v>13</v>
      </c>
      <c r="C260" s="24" t="s">
        <v>16</v>
      </c>
      <c r="D260" s="23">
        <v>4610548</v>
      </c>
      <c r="E260" s="24" t="s">
        <v>206</v>
      </c>
      <c r="F260" s="23">
        <v>12383197</v>
      </c>
      <c r="G260" s="24" t="s">
        <v>207</v>
      </c>
      <c r="H260" s="24" t="s">
        <v>55</v>
      </c>
      <c r="I260" s="24" t="s">
        <v>224</v>
      </c>
    </row>
    <row r="261" spans="1:9">
      <c r="A261" s="23">
        <v>2007</v>
      </c>
      <c r="B261" s="24" t="s">
        <v>13</v>
      </c>
      <c r="C261" s="24" t="s">
        <v>16</v>
      </c>
      <c r="D261" s="23">
        <v>234724039</v>
      </c>
      <c r="E261" s="24" t="s">
        <v>206</v>
      </c>
      <c r="F261" s="23">
        <v>518421666</v>
      </c>
      <c r="G261" s="24" t="s">
        <v>227</v>
      </c>
      <c r="H261" s="24" t="s">
        <v>55</v>
      </c>
      <c r="I261" s="24" t="s">
        <v>224</v>
      </c>
    </row>
    <row r="262" spans="1:9">
      <c r="A262" s="23">
        <v>2007</v>
      </c>
      <c r="B262" s="24" t="s">
        <v>13</v>
      </c>
      <c r="C262" s="24" t="s">
        <v>16</v>
      </c>
      <c r="D262" s="23">
        <v>260534341</v>
      </c>
      <c r="E262" s="24" t="s">
        <v>206</v>
      </c>
      <c r="F262" s="23">
        <v>138953158</v>
      </c>
      <c r="G262" s="24" t="s">
        <v>228</v>
      </c>
      <c r="H262" s="24" t="s">
        <v>55</v>
      </c>
      <c r="I262" s="24" t="s">
        <v>224</v>
      </c>
    </row>
    <row r="263" spans="1:9">
      <c r="A263" s="23">
        <v>2008</v>
      </c>
      <c r="B263" s="24" t="s">
        <v>13</v>
      </c>
      <c r="C263" s="24" t="s">
        <v>57</v>
      </c>
      <c r="D263" s="23">
        <v>130704</v>
      </c>
      <c r="E263" s="24" t="s">
        <v>206</v>
      </c>
      <c r="F263" s="23">
        <v>782206</v>
      </c>
      <c r="G263" s="24" t="s">
        <v>207</v>
      </c>
      <c r="H263" s="24" t="s">
        <v>55</v>
      </c>
      <c r="I263" s="24" t="s">
        <v>224</v>
      </c>
    </row>
    <row r="264" spans="1:9">
      <c r="A264" s="23">
        <v>2008</v>
      </c>
      <c r="B264" s="24" t="s">
        <v>13</v>
      </c>
      <c r="C264" s="24" t="s">
        <v>57</v>
      </c>
      <c r="D264" s="23">
        <v>4635825</v>
      </c>
      <c r="E264" s="24" t="s">
        <v>206</v>
      </c>
      <c r="F264" s="23">
        <v>18629521</v>
      </c>
      <c r="G264" s="24" t="s">
        <v>227</v>
      </c>
      <c r="H264" s="24" t="s">
        <v>55</v>
      </c>
      <c r="I264" s="24" t="s">
        <v>224</v>
      </c>
    </row>
    <row r="265" spans="1:9">
      <c r="A265" s="23">
        <v>2008</v>
      </c>
      <c r="B265" s="24" t="s">
        <v>13</v>
      </c>
      <c r="C265" s="24" t="s">
        <v>57</v>
      </c>
      <c r="D265" s="23">
        <v>5101176</v>
      </c>
      <c r="E265" s="24" t="s">
        <v>206</v>
      </c>
      <c r="F265" s="23">
        <v>3378270</v>
      </c>
      <c r="G265" s="24" t="s">
        <v>228</v>
      </c>
      <c r="H265" s="24" t="s">
        <v>55</v>
      </c>
      <c r="I265" s="24" t="s">
        <v>224</v>
      </c>
    </row>
    <row r="266" spans="1:9">
      <c r="A266" s="23">
        <v>2008</v>
      </c>
      <c r="B266" s="24" t="s">
        <v>13</v>
      </c>
      <c r="C266" s="24" t="s">
        <v>116</v>
      </c>
      <c r="D266" s="23">
        <v>29098</v>
      </c>
      <c r="E266" s="24" t="s">
        <v>206</v>
      </c>
      <c r="F266" s="23">
        <v>166758</v>
      </c>
      <c r="G266" s="24" t="s">
        <v>207</v>
      </c>
      <c r="H266" s="24" t="s">
        <v>55</v>
      </c>
      <c r="I266" s="24" t="s">
        <v>224</v>
      </c>
    </row>
    <row r="267" spans="1:9">
      <c r="A267" s="23">
        <v>2008</v>
      </c>
      <c r="B267" s="24" t="s">
        <v>13</v>
      </c>
      <c r="C267" s="24" t="s">
        <v>116</v>
      </c>
      <c r="D267" s="23">
        <v>6232481</v>
      </c>
      <c r="E267" s="24" t="s">
        <v>206</v>
      </c>
      <c r="F267" s="23">
        <v>2945040</v>
      </c>
      <c r="G267" s="24" t="s">
        <v>228</v>
      </c>
      <c r="H267" s="24" t="s">
        <v>55</v>
      </c>
      <c r="I267" s="24" t="s">
        <v>224</v>
      </c>
    </row>
    <row r="268" spans="1:9">
      <c r="A268" s="23">
        <v>2008</v>
      </c>
      <c r="B268" s="24" t="s">
        <v>13</v>
      </c>
      <c r="C268" s="24" t="s">
        <v>116</v>
      </c>
      <c r="D268" s="23">
        <v>7870809</v>
      </c>
      <c r="E268" s="24" t="s">
        <v>206</v>
      </c>
      <c r="F268" s="23">
        <v>32694657</v>
      </c>
      <c r="G268" s="24" t="s">
        <v>227</v>
      </c>
      <c r="H268" s="24" t="s">
        <v>55</v>
      </c>
      <c r="I268" s="24" t="s">
        <v>224</v>
      </c>
    </row>
    <row r="269" spans="1:9">
      <c r="A269" s="23">
        <v>2008</v>
      </c>
      <c r="B269" s="24" t="s">
        <v>13</v>
      </c>
      <c r="C269" s="24" t="s">
        <v>180</v>
      </c>
      <c r="D269" s="23">
        <v>38278</v>
      </c>
      <c r="E269" s="24" t="s">
        <v>206</v>
      </c>
      <c r="F269" s="23">
        <v>344799</v>
      </c>
      <c r="G269" s="24" t="s">
        <v>207</v>
      </c>
      <c r="H269" s="24" t="s">
        <v>55</v>
      </c>
      <c r="I269" s="24" t="s">
        <v>224</v>
      </c>
    </row>
    <row r="270" spans="1:9">
      <c r="A270" s="23">
        <v>2008</v>
      </c>
      <c r="B270" s="24" t="s">
        <v>13</v>
      </c>
      <c r="C270" s="24" t="s">
        <v>180</v>
      </c>
      <c r="D270" s="23">
        <v>7290969</v>
      </c>
      <c r="E270" s="24" t="s">
        <v>206</v>
      </c>
      <c r="F270" s="23">
        <v>10300966</v>
      </c>
      <c r="G270" s="24" t="s">
        <v>228</v>
      </c>
      <c r="H270" s="24" t="s">
        <v>55</v>
      </c>
      <c r="I270" s="24" t="s">
        <v>224</v>
      </c>
    </row>
    <row r="271" spans="1:9">
      <c r="A271" s="23">
        <v>2008</v>
      </c>
      <c r="B271" s="24" t="s">
        <v>13</v>
      </c>
      <c r="C271" s="24" t="s">
        <v>180</v>
      </c>
      <c r="D271" s="23">
        <v>8760514</v>
      </c>
      <c r="E271" s="24" t="s">
        <v>206</v>
      </c>
      <c r="F271" s="23">
        <v>29866465</v>
      </c>
      <c r="G271" s="24" t="s">
        <v>227</v>
      </c>
      <c r="H271" s="24" t="s">
        <v>55</v>
      </c>
      <c r="I271" s="24" t="s">
        <v>224</v>
      </c>
    </row>
    <row r="272" spans="1:9">
      <c r="A272" s="23">
        <v>2008</v>
      </c>
      <c r="B272" s="24" t="s">
        <v>13</v>
      </c>
      <c r="C272" s="24" t="s">
        <v>30</v>
      </c>
      <c r="D272" s="23">
        <v>121947</v>
      </c>
      <c r="E272" s="24" t="s">
        <v>206</v>
      </c>
      <c r="F272" s="23">
        <v>732654</v>
      </c>
      <c r="G272" s="24" t="s">
        <v>207</v>
      </c>
      <c r="H272" s="24" t="s">
        <v>55</v>
      </c>
      <c r="I272" s="24" t="s">
        <v>224</v>
      </c>
    </row>
    <row r="273" spans="1:9">
      <c r="A273" s="23">
        <v>2008</v>
      </c>
      <c r="B273" s="24" t="s">
        <v>13</v>
      </c>
      <c r="C273" s="24" t="s">
        <v>30</v>
      </c>
      <c r="D273" s="23">
        <v>1341182</v>
      </c>
      <c r="E273" s="24" t="s">
        <v>206</v>
      </c>
      <c r="F273" s="23">
        <v>5567119</v>
      </c>
      <c r="G273" s="24" t="s">
        <v>227</v>
      </c>
      <c r="H273" s="24" t="s">
        <v>55</v>
      </c>
      <c r="I273" s="24" t="s">
        <v>224</v>
      </c>
    </row>
    <row r="274" spans="1:9">
      <c r="A274" s="23">
        <v>2008</v>
      </c>
      <c r="B274" s="24" t="s">
        <v>13</v>
      </c>
      <c r="C274" s="24" t="s">
        <v>30</v>
      </c>
      <c r="D274" s="23">
        <v>7010946</v>
      </c>
      <c r="E274" s="24" t="s">
        <v>206</v>
      </c>
      <c r="F274" s="23">
        <v>5064033</v>
      </c>
      <c r="G274" s="24" t="s">
        <v>228</v>
      </c>
      <c r="H274" s="24" t="s">
        <v>55</v>
      </c>
      <c r="I274" s="24" t="s">
        <v>224</v>
      </c>
    </row>
    <row r="275" spans="1:9">
      <c r="A275" s="23">
        <v>2008</v>
      </c>
      <c r="B275" s="24" t="s">
        <v>13</v>
      </c>
      <c r="C275" s="24" t="s">
        <v>6</v>
      </c>
      <c r="D275" s="23">
        <v>83478</v>
      </c>
      <c r="E275" s="24" t="s">
        <v>206</v>
      </c>
      <c r="F275" s="23">
        <v>476830</v>
      </c>
      <c r="G275" s="24" t="s">
        <v>207</v>
      </c>
      <c r="H275" s="24" t="s">
        <v>55</v>
      </c>
      <c r="I275" s="24" t="s">
        <v>224</v>
      </c>
    </row>
    <row r="276" spans="1:9">
      <c r="A276" s="23">
        <v>2008</v>
      </c>
      <c r="B276" s="24" t="s">
        <v>13</v>
      </c>
      <c r="C276" s="24" t="s">
        <v>6</v>
      </c>
      <c r="D276" s="23">
        <v>18048666</v>
      </c>
      <c r="E276" s="24" t="s">
        <v>206</v>
      </c>
      <c r="F276" s="23">
        <v>59308310</v>
      </c>
      <c r="G276" s="24" t="s">
        <v>227</v>
      </c>
      <c r="H276" s="24" t="s">
        <v>55</v>
      </c>
      <c r="I276" s="24" t="s">
        <v>224</v>
      </c>
    </row>
    <row r="277" spans="1:9">
      <c r="A277" s="23">
        <v>2008</v>
      </c>
      <c r="B277" s="24" t="s">
        <v>13</v>
      </c>
      <c r="C277" s="24" t="s">
        <v>6</v>
      </c>
      <c r="D277" s="23">
        <v>49141195</v>
      </c>
      <c r="E277" s="24" t="s">
        <v>206</v>
      </c>
      <c r="F277" s="23">
        <v>29539155</v>
      </c>
      <c r="G277" s="24" t="s">
        <v>228</v>
      </c>
      <c r="H277" s="24" t="s">
        <v>55</v>
      </c>
      <c r="I277" s="24" t="s">
        <v>224</v>
      </c>
    </row>
    <row r="278" spans="1:9">
      <c r="A278" s="23">
        <v>2008</v>
      </c>
      <c r="B278" s="24" t="s">
        <v>13</v>
      </c>
      <c r="C278" s="24" t="s">
        <v>58</v>
      </c>
      <c r="D278" s="23">
        <v>138661</v>
      </c>
      <c r="E278" s="24" t="s">
        <v>206</v>
      </c>
      <c r="F278" s="23">
        <v>599791</v>
      </c>
      <c r="G278" s="24" t="s">
        <v>207</v>
      </c>
      <c r="H278" s="24" t="s">
        <v>55</v>
      </c>
      <c r="I278" s="24" t="s">
        <v>224</v>
      </c>
    </row>
    <row r="279" spans="1:9">
      <c r="A279" s="23">
        <v>2008</v>
      </c>
      <c r="B279" s="24" t="s">
        <v>13</v>
      </c>
      <c r="C279" s="24" t="s">
        <v>58</v>
      </c>
      <c r="D279" s="23">
        <v>11666913</v>
      </c>
      <c r="E279" s="24" t="s">
        <v>206</v>
      </c>
      <c r="F279" s="23">
        <v>7591408</v>
      </c>
      <c r="G279" s="24" t="s">
        <v>228</v>
      </c>
      <c r="H279" s="24" t="s">
        <v>55</v>
      </c>
      <c r="I279" s="24" t="s">
        <v>224</v>
      </c>
    </row>
    <row r="280" spans="1:9">
      <c r="A280" s="23">
        <v>2008</v>
      </c>
      <c r="B280" s="24" t="s">
        <v>13</v>
      </c>
      <c r="C280" s="24" t="s">
        <v>58</v>
      </c>
      <c r="D280" s="23">
        <v>21891424</v>
      </c>
      <c r="E280" s="24" t="s">
        <v>206</v>
      </c>
      <c r="F280" s="23">
        <v>61516421</v>
      </c>
      <c r="G280" s="24" t="s">
        <v>227</v>
      </c>
      <c r="H280" s="24" t="s">
        <v>55</v>
      </c>
      <c r="I280" s="24" t="s">
        <v>224</v>
      </c>
    </row>
    <row r="281" spans="1:9">
      <c r="A281" s="23">
        <v>2008</v>
      </c>
      <c r="B281" s="24" t="s">
        <v>13</v>
      </c>
      <c r="C281" s="24" t="s">
        <v>225</v>
      </c>
      <c r="D281" s="23">
        <v>69377</v>
      </c>
      <c r="E281" s="24" t="s">
        <v>206</v>
      </c>
      <c r="F281" s="23">
        <v>341881</v>
      </c>
      <c r="G281" s="24" t="s">
        <v>207</v>
      </c>
      <c r="H281" s="24" t="s">
        <v>55</v>
      </c>
      <c r="I281" s="24" t="s">
        <v>224</v>
      </c>
    </row>
    <row r="282" spans="1:9">
      <c r="A282" s="23">
        <v>2008</v>
      </c>
      <c r="B282" s="24" t="s">
        <v>13</v>
      </c>
      <c r="C282" s="24" t="s">
        <v>225</v>
      </c>
      <c r="D282" s="23">
        <v>1473344</v>
      </c>
      <c r="E282" s="24" t="s">
        <v>206</v>
      </c>
      <c r="F282" s="23">
        <v>3871569</v>
      </c>
      <c r="G282" s="24" t="s">
        <v>227</v>
      </c>
      <c r="H282" s="24" t="s">
        <v>55</v>
      </c>
      <c r="I282" s="24" t="s">
        <v>224</v>
      </c>
    </row>
    <row r="283" spans="1:9">
      <c r="A283" s="23">
        <v>2008</v>
      </c>
      <c r="B283" s="24" t="s">
        <v>13</v>
      </c>
      <c r="C283" s="24" t="s">
        <v>225</v>
      </c>
      <c r="D283" s="23">
        <v>17012739</v>
      </c>
      <c r="E283" s="24" t="s">
        <v>206</v>
      </c>
      <c r="F283" s="23">
        <v>9674598</v>
      </c>
      <c r="G283" s="24" t="s">
        <v>228</v>
      </c>
      <c r="H283" s="24" t="s">
        <v>55</v>
      </c>
      <c r="I283" s="24" t="s">
        <v>224</v>
      </c>
    </row>
    <row r="284" spans="1:9">
      <c r="A284" s="23">
        <v>2008</v>
      </c>
      <c r="B284" s="24" t="s">
        <v>13</v>
      </c>
      <c r="C284" s="24" t="s">
        <v>122</v>
      </c>
      <c r="D284" s="23">
        <v>76240</v>
      </c>
      <c r="E284" s="24" t="s">
        <v>206</v>
      </c>
      <c r="F284" s="23">
        <v>538795</v>
      </c>
      <c r="G284" s="24" t="s">
        <v>207</v>
      </c>
      <c r="H284" s="24" t="s">
        <v>55</v>
      </c>
      <c r="I284" s="24" t="s">
        <v>224</v>
      </c>
    </row>
    <row r="285" spans="1:9">
      <c r="A285" s="23">
        <v>2008</v>
      </c>
      <c r="B285" s="24" t="s">
        <v>13</v>
      </c>
      <c r="C285" s="24" t="s">
        <v>122</v>
      </c>
      <c r="D285" s="23">
        <v>9020999</v>
      </c>
      <c r="E285" s="24" t="s">
        <v>206</v>
      </c>
      <c r="F285" s="23">
        <v>35093670</v>
      </c>
      <c r="G285" s="24" t="s">
        <v>227</v>
      </c>
      <c r="H285" s="24" t="s">
        <v>55</v>
      </c>
      <c r="I285" s="24" t="s">
        <v>224</v>
      </c>
    </row>
    <row r="286" spans="1:9">
      <c r="A286" s="23">
        <v>2008</v>
      </c>
      <c r="B286" s="24" t="s">
        <v>13</v>
      </c>
      <c r="C286" s="24" t="s">
        <v>122</v>
      </c>
      <c r="D286" s="23">
        <v>22421424</v>
      </c>
      <c r="E286" s="24" t="s">
        <v>206</v>
      </c>
      <c r="F286" s="23">
        <v>46674744</v>
      </c>
      <c r="G286" s="24" t="s">
        <v>228</v>
      </c>
      <c r="H286" s="24" t="s">
        <v>55</v>
      </c>
      <c r="I286" s="24" t="s">
        <v>224</v>
      </c>
    </row>
    <row r="287" spans="1:9">
      <c r="A287" s="23">
        <v>2008</v>
      </c>
      <c r="B287" s="24" t="s">
        <v>13</v>
      </c>
      <c r="C287" s="24" t="s">
        <v>59</v>
      </c>
      <c r="D287" s="23">
        <v>216920</v>
      </c>
      <c r="E287" s="24" t="s">
        <v>206</v>
      </c>
      <c r="F287" s="23">
        <v>1160311</v>
      </c>
      <c r="G287" s="24" t="s">
        <v>207</v>
      </c>
      <c r="H287" s="24" t="s">
        <v>55</v>
      </c>
      <c r="I287" s="24" t="s">
        <v>224</v>
      </c>
    </row>
    <row r="288" spans="1:9">
      <c r="A288" s="23">
        <v>2008</v>
      </c>
      <c r="B288" s="24" t="s">
        <v>13</v>
      </c>
      <c r="C288" s="24" t="s">
        <v>59</v>
      </c>
      <c r="D288" s="23">
        <v>41879736</v>
      </c>
      <c r="E288" s="24" t="s">
        <v>206</v>
      </c>
      <c r="F288" s="23">
        <v>29965755</v>
      </c>
      <c r="G288" s="24" t="s">
        <v>228</v>
      </c>
      <c r="H288" s="24" t="s">
        <v>55</v>
      </c>
      <c r="I288" s="24" t="s">
        <v>224</v>
      </c>
    </row>
    <row r="289" spans="1:9">
      <c r="A289" s="23">
        <v>2008</v>
      </c>
      <c r="B289" s="24" t="s">
        <v>13</v>
      </c>
      <c r="C289" s="24" t="s">
        <v>59</v>
      </c>
      <c r="D289" s="23">
        <v>75758219</v>
      </c>
      <c r="E289" s="24" t="s">
        <v>206</v>
      </c>
      <c r="F289" s="23">
        <v>159297162</v>
      </c>
      <c r="G289" s="24" t="s">
        <v>227</v>
      </c>
      <c r="H289" s="24" t="s">
        <v>55</v>
      </c>
      <c r="I289" s="24" t="s">
        <v>224</v>
      </c>
    </row>
    <row r="290" spans="1:9">
      <c r="A290" s="23">
        <v>2008</v>
      </c>
      <c r="B290" s="24" t="s">
        <v>13</v>
      </c>
      <c r="C290" s="24" t="s">
        <v>28</v>
      </c>
      <c r="D290" s="23">
        <v>116363</v>
      </c>
      <c r="E290" s="24" t="s">
        <v>206</v>
      </c>
      <c r="F290" s="23">
        <v>904242</v>
      </c>
      <c r="G290" s="24" t="s">
        <v>207</v>
      </c>
      <c r="H290" s="24" t="s">
        <v>55</v>
      </c>
      <c r="I290" s="24" t="s">
        <v>224</v>
      </c>
    </row>
    <row r="291" spans="1:9">
      <c r="A291" s="23">
        <v>2008</v>
      </c>
      <c r="B291" s="24" t="s">
        <v>13</v>
      </c>
      <c r="C291" s="24" t="s">
        <v>28</v>
      </c>
      <c r="D291" s="23">
        <v>7950647</v>
      </c>
      <c r="E291" s="24" t="s">
        <v>206</v>
      </c>
      <c r="F291" s="23">
        <v>4242065</v>
      </c>
      <c r="G291" s="24" t="s">
        <v>228</v>
      </c>
      <c r="H291" s="24" t="s">
        <v>55</v>
      </c>
      <c r="I291" s="24" t="s">
        <v>224</v>
      </c>
    </row>
    <row r="292" spans="1:9">
      <c r="A292" s="23">
        <v>2008</v>
      </c>
      <c r="B292" s="24" t="s">
        <v>13</v>
      </c>
      <c r="C292" s="24" t="s">
        <v>28</v>
      </c>
      <c r="D292" s="23">
        <v>9156678</v>
      </c>
      <c r="E292" s="24" t="s">
        <v>206</v>
      </c>
      <c r="F292" s="23">
        <v>34080211</v>
      </c>
      <c r="G292" s="24" t="s">
        <v>227</v>
      </c>
      <c r="H292" s="24" t="s">
        <v>55</v>
      </c>
      <c r="I292" s="24" t="s">
        <v>224</v>
      </c>
    </row>
    <row r="293" spans="1:9">
      <c r="A293" s="23">
        <v>2008</v>
      </c>
      <c r="B293" s="24" t="s">
        <v>13</v>
      </c>
      <c r="C293" s="24" t="s">
        <v>16</v>
      </c>
      <c r="D293" s="23">
        <v>4481382</v>
      </c>
      <c r="E293" s="24" t="s">
        <v>206</v>
      </c>
      <c r="F293" s="23">
        <v>17952509</v>
      </c>
      <c r="G293" s="24" t="s">
        <v>207</v>
      </c>
      <c r="H293" s="24" t="s">
        <v>55</v>
      </c>
      <c r="I293" s="24" t="s">
        <v>224</v>
      </c>
    </row>
    <row r="294" spans="1:9">
      <c r="A294" s="23">
        <v>2008</v>
      </c>
      <c r="B294" s="24" t="s">
        <v>13</v>
      </c>
      <c r="C294" s="24" t="s">
        <v>16</v>
      </c>
      <c r="D294" s="23">
        <v>194473343</v>
      </c>
      <c r="E294" s="24" t="s">
        <v>206</v>
      </c>
      <c r="F294" s="23">
        <v>552360808</v>
      </c>
      <c r="G294" s="24" t="s">
        <v>227</v>
      </c>
      <c r="H294" s="24" t="s">
        <v>55</v>
      </c>
      <c r="I294" s="24" t="s">
        <v>224</v>
      </c>
    </row>
    <row r="295" spans="1:9">
      <c r="A295" s="23">
        <v>2008</v>
      </c>
      <c r="B295" s="24" t="s">
        <v>13</v>
      </c>
      <c r="C295" s="24" t="s">
        <v>16</v>
      </c>
      <c r="D295" s="23">
        <v>233833880</v>
      </c>
      <c r="E295" s="24" t="s">
        <v>206</v>
      </c>
      <c r="F295" s="23">
        <v>186224366</v>
      </c>
      <c r="G295" s="24" t="s">
        <v>228</v>
      </c>
      <c r="H295" s="24" t="s">
        <v>55</v>
      </c>
      <c r="I295" s="24" t="s">
        <v>224</v>
      </c>
    </row>
    <row r="296" spans="1:9">
      <c r="A296" s="23">
        <v>2009</v>
      </c>
      <c r="B296" s="24" t="s">
        <v>13</v>
      </c>
      <c r="C296" s="24" t="s">
        <v>57</v>
      </c>
      <c r="D296" s="23">
        <v>332415</v>
      </c>
      <c r="E296" s="24" t="s">
        <v>206</v>
      </c>
      <c r="F296" s="23">
        <v>795870</v>
      </c>
      <c r="G296" s="24" t="s">
        <v>207</v>
      </c>
      <c r="H296" s="24" t="s">
        <v>55</v>
      </c>
      <c r="I296" s="24" t="s">
        <v>224</v>
      </c>
    </row>
    <row r="297" spans="1:9">
      <c r="A297" s="23">
        <v>2009</v>
      </c>
      <c r="B297" s="24" t="s">
        <v>13</v>
      </c>
      <c r="C297" s="24" t="s">
        <v>57</v>
      </c>
      <c r="D297" s="23">
        <v>4899131</v>
      </c>
      <c r="E297" s="24" t="s">
        <v>206</v>
      </c>
      <c r="F297" s="23">
        <v>3659414</v>
      </c>
      <c r="G297" s="24" t="s">
        <v>228</v>
      </c>
      <c r="H297" s="24" t="s">
        <v>55</v>
      </c>
      <c r="I297" s="24" t="s">
        <v>224</v>
      </c>
    </row>
    <row r="298" spans="1:9">
      <c r="A298" s="23">
        <v>2009</v>
      </c>
      <c r="B298" s="24" t="s">
        <v>13</v>
      </c>
      <c r="C298" s="24" t="s">
        <v>57</v>
      </c>
      <c r="D298" s="23">
        <v>5090034</v>
      </c>
      <c r="E298" s="24" t="s">
        <v>206</v>
      </c>
      <c r="F298" s="23">
        <v>17069621</v>
      </c>
      <c r="G298" s="24" t="s">
        <v>227</v>
      </c>
      <c r="H298" s="24" t="s">
        <v>55</v>
      </c>
      <c r="I298" s="24" t="s">
        <v>224</v>
      </c>
    </row>
    <row r="299" spans="1:9">
      <c r="A299" s="23">
        <v>2009</v>
      </c>
      <c r="B299" s="24" t="s">
        <v>13</v>
      </c>
      <c r="C299" s="24" t="s">
        <v>116</v>
      </c>
      <c r="D299" s="23">
        <v>108711</v>
      </c>
      <c r="E299" s="24" t="s">
        <v>206</v>
      </c>
      <c r="F299" s="23">
        <v>478925</v>
      </c>
      <c r="G299" s="24" t="s">
        <v>207</v>
      </c>
      <c r="H299" s="24" t="s">
        <v>55</v>
      </c>
      <c r="I299" s="24" t="s">
        <v>224</v>
      </c>
    </row>
    <row r="300" spans="1:9">
      <c r="A300" s="23">
        <v>2009</v>
      </c>
      <c r="B300" s="24" t="s">
        <v>13</v>
      </c>
      <c r="C300" s="24" t="s">
        <v>116</v>
      </c>
      <c r="D300" s="23">
        <v>3057083</v>
      </c>
      <c r="E300" s="24" t="s">
        <v>206</v>
      </c>
      <c r="F300" s="23">
        <v>1766505</v>
      </c>
      <c r="G300" s="24" t="s">
        <v>228</v>
      </c>
      <c r="H300" s="24" t="s">
        <v>55</v>
      </c>
      <c r="I300" s="24" t="s">
        <v>224</v>
      </c>
    </row>
    <row r="301" spans="1:9">
      <c r="A301" s="23">
        <v>2009</v>
      </c>
      <c r="B301" s="24" t="s">
        <v>13</v>
      </c>
      <c r="C301" s="24" t="s">
        <v>116</v>
      </c>
      <c r="D301" s="23">
        <v>8824726</v>
      </c>
      <c r="E301" s="24" t="s">
        <v>206</v>
      </c>
      <c r="F301" s="23">
        <v>32196611</v>
      </c>
      <c r="G301" s="24" t="s">
        <v>227</v>
      </c>
      <c r="H301" s="24" t="s">
        <v>55</v>
      </c>
      <c r="I301" s="24" t="s">
        <v>224</v>
      </c>
    </row>
    <row r="302" spans="1:9">
      <c r="A302" s="23">
        <v>2009</v>
      </c>
      <c r="B302" s="24" t="s">
        <v>13</v>
      </c>
      <c r="C302" s="24" t="s">
        <v>180</v>
      </c>
      <c r="D302" s="23">
        <v>26437</v>
      </c>
      <c r="E302" s="24" t="s">
        <v>206</v>
      </c>
      <c r="F302" s="23">
        <v>153816</v>
      </c>
      <c r="G302" s="24" t="s">
        <v>207</v>
      </c>
      <c r="H302" s="24" t="s">
        <v>55</v>
      </c>
      <c r="I302" s="24" t="s">
        <v>224</v>
      </c>
    </row>
    <row r="303" spans="1:9">
      <c r="A303" s="23">
        <v>2009</v>
      </c>
      <c r="B303" s="24" t="s">
        <v>13</v>
      </c>
      <c r="C303" s="24" t="s">
        <v>180</v>
      </c>
      <c r="D303" s="23">
        <v>7548362</v>
      </c>
      <c r="E303" s="24" t="s">
        <v>206</v>
      </c>
      <c r="F303" s="23">
        <v>10843890</v>
      </c>
      <c r="G303" s="24" t="s">
        <v>228</v>
      </c>
      <c r="H303" s="24" t="s">
        <v>55</v>
      </c>
      <c r="I303" s="24" t="s">
        <v>224</v>
      </c>
    </row>
    <row r="304" spans="1:9">
      <c r="A304" s="23">
        <v>2009</v>
      </c>
      <c r="B304" s="24" t="s">
        <v>13</v>
      </c>
      <c r="C304" s="24" t="s">
        <v>180</v>
      </c>
      <c r="D304" s="23">
        <v>8830066</v>
      </c>
      <c r="E304" s="24" t="s">
        <v>206</v>
      </c>
      <c r="F304" s="23">
        <v>26922276</v>
      </c>
      <c r="G304" s="24" t="s">
        <v>227</v>
      </c>
      <c r="H304" s="24" t="s">
        <v>55</v>
      </c>
      <c r="I304" s="24" t="s">
        <v>224</v>
      </c>
    </row>
    <row r="305" spans="1:9">
      <c r="A305" s="23">
        <v>2009</v>
      </c>
      <c r="B305" s="24" t="s">
        <v>13</v>
      </c>
      <c r="C305" s="24" t="s">
        <v>30</v>
      </c>
      <c r="D305" s="23">
        <v>877639</v>
      </c>
      <c r="E305" s="24" t="s">
        <v>206</v>
      </c>
      <c r="F305" s="23">
        <v>3668579</v>
      </c>
      <c r="G305" s="24" t="s">
        <v>227</v>
      </c>
      <c r="H305" s="24" t="s">
        <v>55</v>
      </c>
      <c r="I305" s="24" t="s">
        <v>224</v>
      </c>
    </row>
    <row r="306" spans="1:9">
      <c r="A306" s="23">
        <v>2009</v>
      </c>
      <c r="B306" s="24" t="s">
        <v>13</v>
      </c>
      <c r="C306" s="24" t="s">
        <v>30</v>
      </c>
      <c r="D306" s="23">
        <v>893468</v>
      </c>
      <c r="E306" s="24" t="s">
        <v>206</v>
      </c>
      <c r="F306" s="23">
        <v>1034769</v>
      </c>
      <c r="G306" s="24" t="s">
        <v>207</v>
      </c>
      <c r="H306" s="24" t="s">
        <v>55</v>
      </c>
      <c r="I306" s="24" t="s">
        <v>224</v>
      </c>
    </row>
    <row r="307" spans="1:9">
      <c r="A307" s="23">
        <v>2009</v>
      </c>
      <c r="B307" s="24" t="s">
        <v>13</v>
      </c>
      <c r="C307" s="24" t="s">
        <v>30</v>
      </c>
      <c r="D307" s="23">
        <v>7897460</v>
      </c>
      <c r="E307" s="24" t="s">
        <v>206</v>
      </c>
      <c r="F307" s="23">
        <v>5077570</v>
      </c>
      <c r="G307" s="24" t="s">
        <v>228</v>
      </c>
      <c r="H307" s="24" t="s">
        <v>55</v>
      </c>
      <c r="I307" s="24" t="s">
        <v>224</v>
      </c>
    </row>
    <row r="308" spans="1:9">
      <c r="A308" s="23">
        <v>2009</v>
      </c>
      <c r="B308" s="24" t="s">
        <v>13</v>
      </c>
      <c r="C308" s="24" t="s">
        <v>6</v>
      </c>
      <c r="D308" s="23">
        <v>135222</v>
      </c>
      <c r="E308" s="24" t="s">
        <v>206</v>
      </c>
      <c r="F308" s="23">
        <v>422703</v>
      </c>
      <c r="G308" s="24" t="s">
        <v>207</v>
      </c>
      <c r="H308" s="24" t="s">
        <v>55</v>
      </c>
      <c r="I308" s="24" t="s">
        <v>224</v>
      </c>
    </row>
    <row r="309" spans="1:9">
      <c r="A309" s="23">
        <v>2009</v>
      </c>
      <c r="B309" s="24" t="s">
        <v>13</v>
      </c>
      <c r="C309" s="24" t="s">
        <v>6</v>
      </c>
      <c r="D309" s="23">
        <v>21958092</v>
      </c>
      <c r="E309" s="24" t="s">
        <v>206</v>
      </c>
      <c r="F309" s="23">
        <v>50883873</v>
      </c>
      <c r="G309" s="24" t="s">
        <v>227</v>
      </c>
      <c r="H309" s="24" t="s">
        <v>55</v>
      </c>
      <c r="I309" s="24" t="s">
        <v>224</v>
      </c>
    </row>
    <row r="310" spans="1:9">
      <c r="A310" s="23">
        <v>2009</v>
      </c>
      <c r="B310" s="24" t="s">
        <v>13</v>
      </c>
      <c r="C310" s="24" t="s">
        <v>6</v>
      </c>
      <c r="D310" s="23">
        <v>49329756</v>
      </c>
      <c r="E310" s="24" t="s">
        <v>206</v>
      </c>
      <c r="F310" s="23">
        <v>30158583</v>
      </c>
      <c r="G310" s="24" t="s">
        <v>228</v>
      </c>
      <c r="H310" s="24" t="s">
        <v>55</v>
      </c>
      <c r="I310" s="24" t="s">
        <v>224</v>
      </c>
    </row>
    <row r="311" spans="1:9">
      <c r="A311" s="23">
        <v>2009</v>
      </c>
      <c r="B311" s="24" t="s">
        <v>13</v>
      </c>
      <c r="C311" s="24" t="s">
        <v>58</v>
      </c>
      <c r="D311" s="23">
        <v>187040</v>
      </c>
      <c r="E311" s="24" t="s">
        <v>206</v>
      </c>
      <c r="F311" s="23">
        <v>690474</v>
      </c>
      <c r="G311" s="24" t="s">
        <v>207</v>
      </c>
      <c r="H311" s="24" t="s">
        <v>55</v>
      </c>
      <c r="I311" s="24" t="s">
        <v>224</v>
      </c>
    </row>
    <row r="312" spans="1:9">
      <c r="A312" s="23">
        <v>2009</v>
      </c>
      <c r="B312" s="24" t="s">
        <v>13</v>
      </c>
      <c r="C312" s="24" t="s">
        <v>58</v>
      </c>
      <c r="D312" s="23">
        <v>11534370</v>
      </c>
      <c r="E312" s="24" t="s">
        <v>206</v>
      </c>
      <c r="F312" s="23">
        <v>7521243</v>
      </c>
      <c r="G312" s="24" t="s">
        <v>228</v>
      </c>
      <c r="H312" s="24" t="s">
        <v>55</v>
      </c>
      <c r="I312" s="24" t="s">
        <v>224</v>
      </c>
    </row>
    <row r="313" spans="1:9">
      <c r="A313" s="23">
        <v>2009</v>
      </c>
      <c r="B313" s="24" t="s">
        <v>13</v>
      </c>
      <c r="C313" s="24" t="s">
        <v>58</v>
      </c>
      <c r="D313" s="23">
        <v>21531576</v>
      </c>
      <c r="E313" s="24" t="s">
        <v>206</v>
      </c>
      <c r="F313" s="23">
        <v>55935859</v>
      </c>
      <c r="G313" s="24" t="s">
        <v>227</v>
      </c>
      <c r="H313" s="24" t="s">
        <v>55</v>
      </c>
      <c r="I313" s="24" t="s">
        <v>224</v>
      </c>
    </row>
    <row r="314" spans="1:9">
      <c r="A314" s="23">
        <v>2009</v>
      </c>
      <c r="B314" s="24" t="s">
        <v>13</v>
      </c>
      <c r="C314" s="24" t="s">
        <v>225</v>
      </c>
      <c r="D314" s="23">
        <v>42300</v>
      </c>
      <c r="E314" s="24" t="s">
        <v>206</v>
      </c>
      <c r="F314" s="23">
        <v>212983</v>
      </c>
      <c r="G314" s="24" t="s">
        <v>207</v>
      </c>
      <c r="H314" s="24" t="s">
        <v>55</v>
      </c>
      <c r="I314" s="24" t="s">
        <v>224</v>
      </c>
    </row>
    <row r="315" spans="1:9">
      <c r="A315" s="23">
        <v>2009</v>
      </c>
      <c r="B315" s="24" t="s">
        <v>13</v>
      </c>
      <c r="C315" s="24" t="s">
        <v>225</v>
      </c>
      <c r="D315" s="23">
        <v>1209284</v>
      </c>
      <c r="E315" s="24" t="s">
        <v>206</v>
      </c>
      <c r="F315" s="23">
        <v>2807976</v>
      </c>
      <c r="G315" s="24" t="s">
        <v>227</v>
      </c>
      <c r="H315" s="24" t="s">
        <v>55</v>
      </c>
      <c r="I315" s="24" t="s">
        <v>224</v>
      </c>
    </row>
    <row r="316" spans="1:9">
      <c r="A316" s="23">
        <v>2009</v>
      </c>
      <c r="B316" s="24" t="s">
        <v>13</v>
      </c>
      <c r="C316" s="24" t="s">
        <v>225</v>
      </c>
      <c r="D316" s="23">
        <v>6119023</v>
      </c>
      <c r="E316" s="24" t="s">
        <v>206</v>
      </c>
      <c r="F316" s="23">
        <v>3549049</v>
      </c>
      <c r="G316" s="24" t="s">
        <v>228</v>
      </c>
      <c r="H316" s="24" t="s">
        <v>55</v>
      </c>
      <c r="I316" s="24" t="s">
        <v>224</v>
      </c>
    </row>
    <row r="317" spans="1:9">
      <c r="A317" s="23">
        <v>2009</v>
      </c>
      <c r="B317" s="24" t="s">
        <v>13</v>
      </c>
      <c r="C317" s="24" t="s">
        <v>122</v>
      </c>
      <c r="D317" s="23">
        <v>267830</v>
      </c>
      <c r="E317" s="24" t="s">
        <v>206</v>
      </c>
      <c r="F317" s="23">
        <v>1328152</v>
      </c>
      <c r="G317" s="24" t="s">
        <v>207</v>
      </c>
      <c r="H317" s="24" t="s">
        <v>55</v>
      </c>
      <c r="I317" s="24" t="s">
        <v>224</v>
      </c>
    </row>
    <row r="318" spans="1:9">
      <c r="A318" s="23">
        <v>2009</v>
      </c>
      <c r="B318" s="24" t="s">
        <v>13</v>
      </c>
      <c r="C318" s="24" t="s">
        <v>122</v>
      </c>
      <c r="D318" s="23">
        <v>9651299</v>
      </c>
      <c r="E318" s="24" t="s">
        <v>206</v>
      </c>
      <c r="F318" s="23">
        <v>35475236</v>
      </c>
      <c r="G318" s="24" t="s">
        <v>227</v>
      </c>
      <c r="H318" s="24" t="s">
        <v>55</v>
      </c>
      <c r="I318" s="24" t="s">
        <v>224</v>
      </c>
    </row>
    <row r="319" spans="1:9">
      <c r="A319" s="23">
        <v>2009</v>
      </c>
      <c r="B319" s="24" t="s">
        <v>13</v>
      </c>
      <c r="C319" s="24" t="s">
        <v>122</v>
      </c>
      <c r="D319" s="23">
        <v>28275902</v>
      </c>
      <c r="E319" s="24" t="s">
        <v>206</v>
      </c>
      <c r="F319" s="23">
        <v>49014310</v>
      </c>
      <c r="G319" s="24" t="s">
        <v>228</v>
      </c>
      <c r="H319" s="24" t="s">
        <v>55</v>
      </c>
      <c r="I319" s="24" t="s">
        <v>224</v>
      </c>
    </row>
    <row r="320" spans="1:9">
      <c r="A320" s="23">
        <v>2009</v>
      </c>
      <c r="B320" s="24" t="s">
        <v>13</v>
      </c>
      <c r="C320" s="24" t="s">
        <v>59</v>
      </c>
      <c r="D320" s="23">
        <v>722408</v>
      </c>
      <c r="E320" s="24" t="s">
        <v>206</v>
      </c>
      <c r="F320" s="23">
        <v>1882628</v>
      </c>
      <c r="G320" s="24" t="s">
        <v>207</v>
      </c>
      <c r="H320" s="24" t="s">
        <v>55</v>
      </c>
      <c r="I320" s="24" t="s">
        <v>224</v>
      </c>
    </row>
    <row r="321" spans="1:9">
      <c r="A321" s="23">
        <v>2009</v>
      </c>
      <c r="B321" s="24" t="s">
        <v>13</v>
      </c>
      <c r="C321" s="24" t="s">
        <v>59</v>
      </c>
      <c r="D321" s="23">
        <v>45419323</v>
      </c>
      <c r="E321" s="24" t="s">
        <v>206</v>
      </c>
      <c r="F321" s="23">
        <v>31799521</v>
      </c>
      <c r="G321" s="24" t="s">
        <v>228</v>
      </c>
      <c r="H321" s="24" t="s">
        <v>55</v>
      </c>
      <c r="I321" s="24" t="s">
        <v>224</v>
      </c>
    </row>
    <row r="322" spans="1:9">
      <c r="A322" s="23">
        <v>2009</v>
      </c>
      <c r="B322" s="24" t="s">
        <v>13</v>
      </c>
      <c r="C322" s="24" t="s">
        <v>59</v>
      </c>
      <c r="D322" s="23">
        <v>84872871</v>
      </c>
      <c r="E322" s="24" t="s">
        <v>206</v>
      </c>
      <c r="F322" s="23">
        <v>157958927</v>
      </c>
      <c r="G322" s="24" t="s">
        <v>227</v>
      </c>
      <c r="H322" s="24" t="s">
        <v>55</v>
      </c>
      <c r="I322" s="24" t="s">
        <v>224</v>
      </c>
    </row>
    <row r="323" spans="1:9">
      <c r="A323" s="23">
        <v>2009</v>
      </c>
      <c r="B323" s="24" t="s">
        <v>13</v>
      </c>
      <c r="C323" s="24" t="s">
        <v>28</v>
      </c>
      <c r="D323" s="23">
        <v>209353</v>
      </c>
      <c r="E323" s="24" t="s">
        <v>206</v>
      </c>
      <c r="F323" s="23">
        <v>1395559</v>
      </c>
      <c r="G323" s="24" t="s">
        <v>207</v>
      </c>
      <c r="H323" s="24" t="s">
        <v>55</v>
      </c>
      <c r="I323" s="24" t="s">
        <v>224</v>
      </c>
    </row>
    <row r="324" spans="1:9">
      <c r="A324" s="23">
        <v>2009</v>
      </c>
      <c r="B324" s="24" t="s">
        <v>13</v>
      </c>
      <c r="C324" s="24" t="s">
        <v>28</v>
      </c>
      <c r="D324" s="23">
        <v>7512245</v>
      </c>
      <c r="E324" s="24" t="s">
        <v>206</v>
      </c>
      <c r="F324" s="23">
        <v>4307751</v>
      </c>
      <c r="G324" s="24" t="s">
        <v>228</v>
      </c>
      <c r="H324" s="24" t="s">
        <v>55</v>
      </c>
      <c r="I324" s="24" t="s">
        <v>224</v>
      </c>
    </row>
    <row r="325" spans="1:9">
      <c r="A325" s="23">
        <v>2009</v>
      </c>
      <c r="B325" s="24" t="s">
        <v>13</v>
      </c>
      <c r="C325" s="24" t="s">
        <v>28</v>
      </c>
      <c r="D325" s="23">
        <v>8735148</v>
      </c>
      <c r="E325" s="24" t="s">
        <v>206</v>
      </c>
      <c r="F325" s="23">
        <v>28852213</v>
      </c>
      <c r="G325" s="24" t="s">
        <v>227</v>
      </c>
      <c r="H325" s="24" t="s">
        <v>55</v>
      </c>
      <c r="I325" s="24" t="s">
        <v>224</v>
      </c>
    </row>
    <row r="326" spans="1:9">
      <c r="A326" s="23">
        <v>2009</v>
      </c>
      <c r="B326" s="24" t="s">
        <v>13</v>
      </c>
      <c r="C326" s="24" t="s">
        <v>16</v>
      </c>
      <c r="D326" s="23">
        <v>9726867</v>
      </c>
      <c r="E326" s="24" t="s">
        <v>206</v>
      </c>
      <c r="F326" s="23">
        <v>23737551</v>
      </c>
      <c r="G326" s="24" t="s">
        <v>207</v>
      </c>
      <c r="H326" s="24" t="s">
        <v>55</v>
      </c>
      <c r="I326" s="24" t="s">
        <v>224</v>
      </c>
    </row>
    <row r="327" spans="1:9">
      <c r="A327" s="23">
        <v>2009</v>
      </c>
      <c r="B327" s="24" t="s">
        <v>13</v>
      </c>
      <c r="C327" s="24" t="s">
        <v>16</v>
      </c>
      <c r="D327" s="23">
        <v>200991826</v>
      </c>
      <c r="E327" s="24" t="s">
        <v>206</v>
      </c>
      <c r="F327" s="23">
        <v>174684437</v>
      </c>
      <c r="G327" s="24" t="s">
        <v>228</v>
      </c>
      <c r="H327" s="24" t="s">
        <v>55</v>
      </c>
      <c r="I327" s="24" t="s">
        <v>224</v>
      </c>
    </row>
    <row r="328" spans="1:9">
      <c r="A328" s="23">
        <v>2009</v>
      </c>
      <c r="B328" s="24" t="s">
        <v>13</v>
      </c>
      <c r="C328" s="24" t="s">
        <v>16</v>
      </c>
      <c r="D328" s="23">
        <v>218580282</v>
      </c>
      <c r="E328" s="24" t="s">
        <v>206</v>
      </c>
      <c r="F328" s="23">
        <v>512566272</v>
      </c>
      <c r="G328" s="24" t="s">
        <v>227</v>
      </c>
      <c r="H328" s="24" t="s">
        <v>55</v>
      </c>
      <c r="I328" s="24" t="s">
        <v>224</v>
      </c>
    </row>
    <row r="329" spans="1:9">
      <c r="A329" s="23">
        <v>2010</v>
      </c>
      <c r="B329" s="24" t="s">
        <v>13</v>
      </c>
      <c r="C329" s="24" t="s">
        <v>57</v>
      </c>
      <c r="D329" s="23">
        <v>105178</v>
      </c>
      <c r="E329" s="24" t="s">
        <v>206</v>
      </c>
      <c r="F329" s="23">
        <v>593241</v>
      </c>
      <c r="G329" s="24" t="s">
        <v>207</v>
      </c>
      <c r="H329" s="24" t="s">
        <v>55</v>
      </c>
      <c r="I329" s="24" t="s">
        <v>224</v>
      </c>
    </row>
    <row r="330" spans="1:9">
      <c r="A330" s="23">
        <v>2010</v>
      </c>
      <c r="B330" s="24" t="s">
        <v>13</v>
      </c>
      <c r="C330" s="24" t="s">
        <v>57</v>
      </c>
      <c r="D330" s="23">
        <v>4964656</v>
      </c>
      <c r="E330" s="24" t="s">
        <v>206</v>
      </c>
      <c r="F330" s="23">
        <v>18612206</v>
      </c>
      <c r="G330" s="24" t="s">
        <v>227</v>
      </c>
      <c r="H330" s="24" t="s">
        <v>55</v>
      </c>
      <c r="I330" s="24" t="s">
        <v>224</v>
      </c>
    </row>
    <row r="331" spans="1:9">
      <c r="A331" s="23">
        <v>2010</v>
      </c>
      <c r="B331" s="24" t="s">
        <v>13</v>
      </c>
      <c r="C331" s="24" t="s">
        <v>57</v>
      </c>
      <c r="D331" s="23">
        <v>5377244</v>
      </c>
      <c r="E331" s="24" t="s">
        <v>206</v>
      </c>
      <c r="F331" s="23">
        <v>4295041</v>
      </c>
      <c r="G331" s="24" t="s">
        <v>228</v>
      </c>
      <c r="H331" s="24" t="s">
        <v>55</v>
      </c>
      <c r="I331" s="24" t="s">
        <v>224</v>
      </c>
    </row>
    <row r="332" spans="1:9">
      <c r="A332" s="23">
        <v>2010</v>
      </c>
      <c r="B332" s="24" t="s">
        <v>13</v>
      </c>
      <c r="C332" s="24" t="s">
        <v>116</v>
      </c>
      <c r="D332" s="23">
        <v>62829</v>
      </c>
      <c r="E332" s="24" t="s">
        <v>206</v>
      </c>
      <c r="F332" s="23">
        <v>373552</v>
      </c>
      <c r="G332" s="24" t="s">
        <v>207</v>
      </c>
      <c r="H332" s="24" t="s">
        <v>55</v>
      </c>
      <c r="I332" s="24" t="s">
        <v>224</v>
      </c>
    </row>
    <row r="333" spans="1:9">
      <c r="A333" s="23">
        <v>2010</v>
      </c>
      <c r="B333" s="24" t="s">
        <v>13</v>
      </c>
      <c r="C333" s="24" t="s">
        <v>116</v>
      </c>
      <c r="D333" s="23">
        <v>5343660</v>
      </c>
      <c r="E333" s="24" t="s">
        <v>206</v>
      </c>
      <c r="F333" s="23">
        <v>4042504</v>
      </c>
      <c r="G333" s="24" t="s">
        <v>228</v>
      </c>
      <c r="H333" s="24" t="s">
        <v>55</v>
      </c>
      <c r="I333" s="24" t="s">
        <v>224</v>
      </c>
    </row>
    <row r="334" spans="1:9">
      <c r="A334" s="23">
        <v>2010</v>
      </c>
      <c r="B334" s="24" t="s">
        <v>13</v>
      </c>
      <c r="C334" s="24" t="s">
        <v>116</v>
      </c>
      <c r="D334" s="23">
        <v>8483997</v>
      </c>
      <c r="E334" s="24" t="s">
        <v>206</v>
      </c>
      <c r="F334" s="23">
        <v>38180258</v>
      </c>
      <c r="G334" s="24" t="s">
        <v>227</v>
      </c>
      <c r="H334" s="24" t="s">
        <v>55</v>
      </c>
      <c r="I334" s="24" t="s">
        <v>224</v>
      </c>
    </row>
    <row r="335" spans="1:9">
      <c r="A335" s="23">
        <v>2010</v>
      </c>
      <c r="B335" s="24" t="s">
        <v>13</v>
      </c>
      <c r="C335" s="24" t="s">
        <v>180</v>
      </c>
      <c r="D335" s="23">
        <v>37366</v>
      </c>
      <c r="E335" s="24" t="s">
        <v>206</v>
      </c>
      <c r="F335" s="23">
        <v>302554</v>
      </c>
      <c r="G335" s="24" t="s">
        <v>207</v>
      </c>
      <c r="H335" s="24" t="s">
        <v>55</v>
      </c>
      <c r="I335" s="24" t="s">
        <v>224</v>
      </c>
    </row>
    <row r="336" spans="1:9">
      <c r="A336" s="23">
        <v>2010</v>
      </c>
      <c r="B336" s="24" t="s">
        <v>13</v>
      </c>
      <c r="C336" s="24" t="s">
        <v>180</v>
      </c>
      <c r="D336" s="23">
        <v>8430422</v>
      </c>
      <c r="E336" s="24" t="s">
        <v>206</v>
      </c>
      <c r="F336" s="23">
        <v>27849300</v>
      </c>
      <c r="G336" s="24" t="s">
        <v>227</v>
      </c>
      <c r="H336" s="24" t="s">
        <v>55</v>
      </c>
      <c r="I336" s="24" t="s">
        <v>224</v>
      </c>
    </row>
    <row r="337" spans="1:9">
      <c r="A337" s="23">
        <v>2010</v>
      </c>
      <c r="B337" s="24" t="s">
        <v>13</v>
      </c>
      <c r="C337" s="24" t="s">
        <v>180</v>
      </c>
      <c r="D337" s="23">
        <v>9422136</v>
      </c>
      <c r="E337" s="24" t="s">
        <v>206</v>
      </c>
      <c r="F337" s="23">
        <v>13068435</v>
      </c>
      <c r="G337" s="24" t="s">
        <v>228</v>
      </c>
      <c r="H337" s="24" t="s">
        <v>55</v>
      </c>
      <c r="I337" s="24" t="s">
        <v>224</v>
      </c>
    </row>
    <row r="338" spans="1:9">
      <c r="A338" s="23">
        <v>2010</v>
      </c>
      <c r="B338" s="24" t="s">
        <v>13</v>
      </c>
      <c r="C338" s="24" t="s">
        <v>30</v>
      </c>
      <c r="D338" s="23">
        <v>163306</v>
      </c>
      <c r="E338" s="24" t="s">
        <v>206</v>
      </c>
      <c r="F338" s="23">
        <v>1002063</v>
      </c>
      <c r="G338" s="24" t="s">
        <v>207</v>
      </c>
      <c r="H338" s="24" t="s">
        <v>55</v>
      </c>
      <c r="I338" s="24" t="s">
        <v>224</v>
      </c>
    </row>
    <row r="339" spans="1:9">
      <c r="A339" s="23">
        <v>2010</v>
      </c>
      <c r="B339" s="24" t="s">
        <v>13</v>
      </c>
      <c r="C339" s="24" t="s">
        <v>30</v>
      </c>
      <c r="D339" s="23">
        <v>1767008</v>
      </c>
      <c r="E339" s="24" t="s">
        <v>206</v>
      </c>
      <c r="F339" s="23">
        <v>5530314</v>
      </c>
      <c r="G339" s="24" t="s">
        <v>227</v>
      </c>
      <c r="H339" s="24" t="s">
        <v>55</v>
      </c>
      <c r="I339" s="24" t="s">
        <v>224</v>
      </c>
    </row>
    <row r="340" spans="1:9">
      <c r="A340" s="23">
        <v>2010</v>
      </c>
      <c r="B340" s="24" t="s">
        <v>13</v>
      </c>
      <c r="C340" s="24" t="s">
        <v>30</v>
      </c>
      <c r="D340" s="23">
        <v>7130857</v>
      </c>
      <c r="E340" s="24" t="s">
        <v>206</v>
      </c>
      <c r="F340" s="23">
        <v>5749012</v>
      </c>
      <c r="G340" s="24" t="s">
        <v>228</v>
      </c>
      <c r="H340" s="24" t="s">
        <v>55</v>
      </c>
      <c r="I340" s="24" t="s">
        <v>224</v>
      </c>
    </row>
    <row r="341" spans="1:9">
      <c r="A341" s="23">
        <v>2010</v>
      </c>
      <c r="B341" s="24" t="s">
        <v>13</v>
      </c>
      <c r="C341" s="24" t="s">
        <v>6</v>
      </c>
      <c r="D341" s="23">
        <v>139449</v>
      </c>
      <c r="E341" s="24" t="s">
        <v>206</v>
      </c>
      <c r="F341" s="23">
        <v>705161</v>
      </c>
      <c r="G341" s="24" t="s">
        <v>207</v>
      </c>
      <c r="H341" s="24" t="s">
        <v>55</v>
      </c>
      <c r="I341" s="24" t="s">
        <v>224</v>
      </c>
    </row>
    <row r="342" spans="1:9">
      <c r="A342" s="23">
        <v>2010</v>
      </c>
      <c r="B342" s="24" t="s">
        <v>13</v>
      </c>
      <c r="C342" s="24" t="s">
        <v>6</v>
      </c>
      <c r="D342" s="23">
        <v>18047902</v>
      </c>
      <c r="E342" s="24" t="s">
        <v>206</v>
      </c>
      <c r="F342" s="23">
        <v>58990646</v>
      </c>
      <c r="G342" s="24" t="s">
        <v>227</v>
      </c>
      <c r="H342" s="24" t="s">
        <v>55</v>
      </c>
      <c r="I342" s="24" t="s">
        <v>224</v>
      </c>
    </row>
    <row r="343" spans="1:9">
      <c r="A343" s="23">
        <v>2010</v>
      </c>
      <c r="B343" s="24" t="s">
        <v>13</v>
      </c>
      <c r="C343" s="24" t="s">
        <v>6</v>
      </c>
      <c r="D343" s="23">
        <v>54331240</v>
      </c>
      <c r="E343" s="24" t="s">
        <v>206</v>
      </c>
      <c r="F343" s="23">
        <v>39745038</v>
      </c>
      <c r="G343" s="24" t="s">
        <v>228</v>
      </c>
      <c r="H343" s="24" t="s">
        <v>55</v>
      </c>
      <c r="I343" s="24" t="s">
        <v>224</v>
      </c>
    </row>
    <row r="344" spans="1:9">
      <c r="A344" s="23">
        <v>2010</v>
      </c>
      <c r="B344" s="24" t="s">
        <v>13</v>
      </c>
      <c r="C344" s="24" t="s">
        <v>58</v>
      </c>
      <c r="D344" s="23">
        <v>152640</v>
      </c>
      <c r="E344" s="24" t="s">
        <v>206</v>
      </c>
      <c r="F344" s="23">
        <v>725372</v>
      </c>
      <c r="G344" s="24" t="s">
        <v>207</v>
      </c>
      <c r="H344" s="24" t="s">
        <v>55</v>
      </c>
      <c r="I344" s="24" t="s">
        <v>17</v>
      </c>
    </row>
    <row r="345" spans="1:9">
      <c r="A345" s="23">
        <v>2010</v>
      </c>
      <c r="B345" s="24" t="s">
        <v>13</v>
      </c>
      <c r="C345" s="24" t="s">
        <v>58</v>
      </c>
      <c r="D345" s="23">
        <v>7824920</v>
      </c>
      <c r="E345" s="24" t="s">
        <v>206</v>
      </c>
      <c r="F345" s="23">
        <v>5831802</v>
      </c>
      <c r="G345" s="24" t="s">
        <v>228</v>
      </c>
      <c r="H345" s="24" t="s">
        <v>55</v>
      </c>
      <c r="I345" s="24" t="s">
        <v>224</v>
      </c>
    </row>
    <row r="346" spans="1:9">
      <c r="A346" s="23">
        <v>2010</v>
      </c>
      <c r="B346" s="24" t="s">
        <v>13</v>
      </c>
      <c r="C346" s="24" t="s">
        <v>58</v>
      </c>
      <c r="D346" s="23">
        <v>20072549</v>
      </c>
      <c r="E346" s="24" t="s">
        <v>206</v>
      </c>
      <c r="F346" s="23">
        <v>57623287</v>
      </c>
      <c r="G346" s="24" t="s">
        <v>227</v>
      </c>
      <c r="H346" s="24" t="s">
        <v>55</v>
      </c>
      <c r="I346" s="24" t="s">
        <v>224</v>
      </c>
    </row>
    <row r="347" spans="1:9">
      <c r="A347" s="23">
        <v>2010</v>
      </c>
      <c r="B347" s="24" t="s">
        <v>13</v>
      </c>
      <c r="C347" s="24" t="s">
        <v>225</v>
      </c>
      <c r="D347" s="23">
        <v>83237</v>
      </c>
      <c r="E347" s="24" t="s">
        <v>206</v>
      </c>
      <c r="F347" s="23">
        <v>421773</v>
      </c>
      <c r="G347" s="24" t="s">
        <v>207</v>
      </c>
      <c r="H347" s="24" t="s">
        <v>55</v>
      </c>
      <c r="I347" s="24" t="s">
        <v>224</v>
      </c>
    </row>
    <row r="348" spans="1:9">
      <c r="A348" s="23">
        <v>2010</v>
      </c>
      <c r="B348" s="24" t="s">
        <v>13</v>
      </c>
      <c r="C348" s="24" t="s">
        <v>225</v>
      </c>
      <c r="D348" s="23">
        <v>1242926</v>
      </c>
      <c r="E348" s="24" t="s">
        <v>206</v>
      </c>
      <c r="F348" s="23">
        <v>3183326</v>
      </c>
      <c r="G348" s="24" t="s">
        <v>227</v>
      </c>
      <c r="H348" s="24" t="s">
        <v>55</v>
      </c>
      <c r="I348" s="24" t="s">
        <v>224</v>
      </c>
    </row>
    <row r="349" spans="1:9">
      <c r="A349" s="23">
        <v>2010</v>
      </c>
      <c r="B349" s="24" t="s">
        <v>13</v>
      </c>
      <c r="C349" s="24" t="s">
        <v>225</v>
      </c>
      <c r="D349" s="23">
        <v>6137471</v>
      </c>
      <c r="E349" s="24" t="s">
        <v>206</v>
      </c>
      <c r="F349" s="23">
        <v>4025455</v>
      </c>
      <c r="G349" s="24" t="s">
        <v>228</v>
      </c>
      <c r="H349" s="24" t="s">
        <v>55</v>
      </c>
      <c r="I349" s="24" t="s">
        <v>224</v>
      </c>
    </row>
    <row r="350" spans="1:9">
      <c r="A350" s="23">
        <v>2010</v>
      </c>
      <c r="B350" s="24" t="s">
        <v>13</v>
      </c>
      <c r="C350" s="24" t="s">
        <v>122</v>
      </c>
      <c r="D350" s="23">
        <v>300577</v>
      </c>
      <c r="E350" s="24" t="s">
        <v>206</v>
      </c>
      <c r="F350" s="23">
        <v>1845365</v>
      </c>
      <c r="G350" s="24" t="s">
        <v>207</v>
      </c>
      <c r="H350" s="24" t="s">
        <v>55</v>
      </c>
      <c r="I350" s="24" t="s">
        <v>224</v>
      </c>
    </row>
    <row r="351" spans="1:9">
      <c r="A351" s="23">
        <v>2010</v>
      </c>
      <c r="B351" s="24" t="s">
        <v>13</v>
      </c>
      <c r="C351" s="24" t="s">
        <v>122</v>
      </c>
      <c r="D351" s="23">
        <v>7975173</v>
      </c>
      <c r="E351" s="24" t="s">
        <v>206</v>
      </c>
      <c r="F351" s="23">
        <v>33615980</v>
      </c>
      <c r="G351" s="24" t="s">
        <v>227</v>
      </c>
      <c r="H351" s="24" t="s">
        <v>55</v>
      </c>
      <c r="I351" s="24" t="s">
        <v>224</v>
      </c>
    </row>
    <row r="352" spans="1:9">
      <c r="A352" s="23">
        <v>2010</v>
      </c>
      <c r="B352" s="24" t="s">
        <v>13</v>
      </c>
      <c r="C352" s="24" t="s">
        <v>122</v>
      </c>
      <c r="D352" s="23">
        <v>30712766</v>
      </c>
      <c r="E352" s="24" t="s">
        <v>206</v>
      </c>
      <c r="F352" s="23">
        <v>52463606</v>
      </c>
      <c r="G352" s="24" t="s">
        <v>228</v>
      </c>
      <c r="H352" s="24" t="s">
        <v>55</v>
      </c>
      <c r="I352" s="24" t="s">
        <v>224</v>
      </c>
    </row>
    <row r="353" spans="1:9">
      <c r="A353" s="23">
        <v>2010</v>
      </c>
      <c r="B353" s="24" t="s">
        <v>13</v>
      </c>
      <c r="C353" s="24" t="s">
        <v>59</v>
      </c>
      <c r="D353" s="23">
        <v>1815533</v>
      </c>
      <c r="E353" s="24" t="s">
        <v>206</v>
      </c>
      <c r="F353" s="23">
        <v>6018344</v>
      </c>
      <c r="G353" s="24" t="s">
        <v>207</v>
      </c>
      <c r="H353" s="24" t="s">
        <v>55</v>
      </c>
      <c r="I353" s="24" t="s">
        <v>224</v>
      </c>
    </row>
    <row r="354" spans="1:9">
      <c r="A354" s="23">
        <v>2010</v>
      </c>
      <c r="B354" s="24" t="s">
        <v>13</v>
      </c>
      <c r="C354" s="24" t="s">
        <v>59</v>
      </c>
      <c r="D354" s="23">
        <v>48801624</v>
      </c>
      <c r="E354" s="24" t="s">
        <v>206</v>
      </c>
      <c r="F354" s="23">
        <v>46774252</v>
      </c>
      <c r="G354" s="24" t="s">
        <v>228</v>
      </c>
      <c r="H354" s="24" t="s">
        <v>55</v>
      </c>
      <c r="I354" s="24" t="s">
        <v>224</v>
      </c>
    </row>
    <row r="355" spans="1:9">
      <c r="A355" s="23">
        <v>2010</v>
      </c>
      <c r="B355" s="24" t="s">
        <v>13</v>
      </c>
      <c r="C355" s="24" t="s">
        <v>59</v>
      </c>
      <c r="D355" s="23">
        <v>60048769</v>
      </c>
      <c r="E355" s="24" t="s">
        <v>206</v>
      </c>
      <c r="F355" s="23">
        <v>134966247</v>
      </c>
      <c r="G355" s="24" t="s">
        <v>227</v>
      </c>
      <c r="H355" s="24" t="s">
        <v>55</v>
      </c>
      <c r="I355" s="24" t="s">
        <v>224</v>
      </c>
    </row>
    <row r="356" spans="1:9">
      <c r="A356" s="23">
        <v>2010</v>
      </c>
      <c r="B356" s="24" t="s">
        <v>13</v>
      </c>
      <c r="C356" s="24" t="s">
        <v>28</v>
      </c>
      <c r="D356" s="23">
        <v>214690</v>
      </c>
      <c r="E356" s="24" t="s">
        <v>206</v>
      </c>
      <c r="F356" s="23">
        <v>1529514</v>
      </c>
      <c r="G356" s="24" t="s">
        <v>207</v>
      </c>
      <c r="H356" s="24" t="s">
        <v>55</v>
      </c>
      <c r="I356" s="24" t="s">
        <v>224</v>
      </c>
    </row>
    <row r="357" spans="1:9">
      <c r="A357" s="23">
        <v>2010</v>
      </c>
      <c r="B357" s="24" t="s">
        <v>13</v>
      </c>
      <c r="C357" s="24" t="s">
        <v>28</v>
      </c>
      <c r="D357" s="23">
        <v>3724679</v>
      </c>
      <c r="E357" s="24" t="s">
        <v>206</v>
      </c>
      <c r="F357" s="23">
        <v>2624182</v>
      </c>
      <c r="G357" s="24" t="s">
        <v>228</v>
      </c>
      <c r="H357" s="24" t="s">
        <v>55</v>
      </c>
      <c r="I357" s="24" t="s">
        <v>224</v>
      </c>
    </row>
    <row r="358" spans="1:9">
      <c r="A358" s="23">
        <v>2010</v>
      </c>
      <c r="B358" s="24" t="s">
        <v>13</v>
      </c>
      <c r="C358" s="24" t="s">
        <v>28</v>
      </c>
      <c r="D358" s="23">
        <v>9992887</v>
      </c>
      <c r="E358" s="24" t="s">
        <v>206</v>
      </c>
      <c r="F358" s="23">
        <v>36575531</v>
      </c>
      <c r="G358" s="24" t="s">
        <v>227</v>
      </c>
      <c r="H358" s="24" t="s">
        <v>55</v>
      </c>
      <c r="I358" s="24" t="s">
        <v>224</v>
      </c>
    </row>
    <row r="359" spans="1:9">
      <c r="A359" s="23">
        <v>2010</v>
      </c>
      <c r="B359" s="24" t="s">
        <v>13</v>
      </c>
      <c r="C359" s="24" t="s">
        <v>16</v>
      </c>
      <c r="D359" s="23">
        <v>12211011</v>
      </c>
      <c r="E359" s="24" t="s">
        <v>206</v>
      </c>
      <c r="F359" s="23">
        <v>36623930</v>
      </c>
      <c r="G359" s="24" t="s">
        <v>207</v>
      </c>
      <c r="H359" s="24" t="s">
        <v>55</v>
      </c>
      <c r="I359" s="24" t="s">
        <v>17</v>
      </c>
    </row>
    <row r="360" spans="1:9">
      <c r="A360" s="23">
        <v>2010</v>
      </c>
      <c r="B360" s="24" t="s">
        <v>13</v>
      </c>
      <c r="C360" s="24" t="s">
        <v>16</v>
      </c>
      <c r="D360" s="23">
        <v>203257554</v>
      </c>
      <c r="E360" s="24" t="s">
        <v>206</v>
      </c>
      <c r="F360" s="23">
        <v>209523721</v>
      </c>
      <c r="G360" s="24" t="s">
        <v>228</v>
      </c>
      <c r="H360" s="24" t="s">
        <v>55</v>
      </c>
      <c r="I360" s="24" t="s">
        <v>17</v>
      </c>
    </row>
    <row r="361" spans="1:9">
      <c r="A361" s="23">
        <v>2010</v>
      </c>
      <c r="B361" s="24" t="s">
        <v>13</v>
      </c>
      <c r="C361" s="24" t="s">
        <v>16</v>
      </c>
      <c r="D361" s="23">
        <v>205532710</v>
      </c>
      <c r="E361" s="24" t="s">
        <v>206</v>
      </c>
      <c r="F361" s="23">
        <v>586917402</v>
      </c>
      <c r="G361" s="24" t="s">
        <v>227</v>
      </c>
      <c r="H361" s="24" t="s">
        <v>55</v>
      </c>
      <c r="I361" s="24" t="s">
        <v>17</v>
      </c>
    </row>
    <row r="362" spans="1:9">
      <c r="A362" s="23">
        <v>2011</v>
      </c>
      <c r="B362" s="24" t="s">
        <v>13</v>
      </c>
      <c r="C362" s="24" t="s">
        <v>57</v>
      </c>
      <c r="D362" s="23">
        <v>99287</v>
      </c>
      <c r="E362" s="24" t="s">
        <v>206</v>
      </c>
      <c r="F362" s="23">
        <v>683948</v>
      </c>
      <c r="G362" s="24" t="s">
        <v>207</v>
      </c>
      <c r="H362" s="24" t="s">
        <v>55</v>
      </c>
      <c r="I362" s="24" t="s">
        <v>224</v>
      </c>
    </row>
    <row r="363" spans="1:9">
      <c r="A363" s="23">
        <v>2011</v>
      </c>
      <c r="B363" s="24" t="s">
        <v>13</v>
      </c>
      <c r="C363" s="24" t="s">
        <v>57</v>
      </c>
      <c r="D363" s="23">
        <v>4850317</v>
      </c>
      <c r="E363" s="24" t="s">
        <v>206</v>
      </c>
      <c r="F363" s="23">
        <v>18828751</v>
      </c>
      <c r="G363" s="24" t="s">
        <v>227</v>
      </c>
      <c r="H363" s="24" t="s">
        <v>55</v>
      </c>
      <c r="I363" s="24" t="s">
        <v>224</v>
      </c>
    </row>
    <row r="364" spans="1:9">
      <c r="A364" s="23">
        <v>2011</v>
      </c>
      <c r="B364" s="24" t="s">
        <v>13</v>
      </c>
      <c r="C364" s="24" t="s">
        <v>57</v>
      </c>
      <c r="D364" s="23">
        <v>5989237</v>
      </c>
      <c r="E364" s="24" t="s">
        <v>206</v>
      </c>
      <c r="F364" s="23">
        <v>5156328</v>
      </c>
      <c r="G364" s="24" t="s">
        <v>228</v>
      </c>
      <c r="H364" s="24" t="s">
        <v>55</v>
      </c>
      <c r="I364" s="24" t="s">
        <v>224</v>
      </c>
    </row>
    <row r="365" spans="1:9">
      <c r="A365" s="23">
        <v>2011</v>
      </c>
      <c r="B365" s="24" t="s">
        <v>13</v>
      </c>
      <c r="C365" s="24" t="s">
        <v>116</v>
      </c>
      <c r="D365" s="23">
        <v>125375</v>
      </c>
      <c r="E365" s="24" t="s">
        <v>206</v>
      </c>
      <c r="F365" s="23">
        <v>408686</v>
      </c>
      <c r="G365" s="24" t="s">
        <v>207</v>
      </c>
      <c r="H365" s="24" t="s">
        <v>55</v>
      </c>
      <c r="I365" s="24" t="s">
        <v>224</v>
      </c>
    </row>
    <row r="366" spans="1:9">
      <c r="A366" s="23">
        <v>2011</v>
      </c>
      <c r="B366" s="24" t="s">
        <v>13</v>
      </c>
      <c r="C366" s="24" t="s">
        <v>116</v>
      </c>
      <c r="D366" s="23">
        <v>6545934</v>
      </c>
      <c r="E366" s="24" t="s">
        <v>206</v>
      </c>
      <c r="F366" s="23">
        <v>4821287</v>
      </c>
      <c r="G366" s="24" t="s">
        <v>228</v>
      </c>
      <c r="H366" s="24" t="s">
        <v>55</v>
      </c>
      <c r="I366" s="24" t="s">
        <v>224</v>
      </c>
    </row>
    <row r="367" spans="1:9">
      <c r="A367" s="23">
        <v>2011</v>
      </c>
      <c r="B367" s="24" t="s">
        <v>13</v>
      </c>
      <c r="C367" s="24" t="s">
        <v>116</v>
      </c>
      <c r="D367" s="23">
        <v>7647592</v>
      </c>
      <c r="E367" s="24" t="s">
        <v>206</v>
      </c>
      <c r="F367" s="23">
        <v>35294918</v>
      </c>
      <c r="G367" s="24" t="s">
        <v>227</v>
      </c>
      <c r="H367" s="24" t="s">
        <v>55</v>
      </c>
      <c r="I367" s="24" t="s">
        <v>17</v>
      </c>
    </row>
    <row r="368" spans="1:9">
      <c r="A368" s="23">
        <v>2011</v>
      </c>
      <c r="B368" s="24" t="s">
        <v>13</v>
      </c>
      <c r="C368" s="24" t="s">
        <v>180</v>
      </c>
      <c r="D368" s="23">
        <v>61404</v>
      </c>
      <c r="E368" s="24" t="s">
        <v>206</v>
      </c>
      <c r="F368" s="23">
        <v>362263</v>
      </c>
      <c r="G368" s="24" t="s">
        <v>207</v>
      </c>
      <c r="H368" s="24" t="s">
        <v>55</v>
      </c>
      <c r="I368" s="24" t="s">
        <v>224</v>
      </c>
    </row>
    <row r="369" spans="1:9">
      <c r="A369" s="23">
        <v>2011</v>
      </c>
      <c r="B369" s="24" t="s">
        <v>13</v>
      </c>
      <c r="C369" s="24" t="s">
        <v>180</v>
      </c>
      <c r="D369" s="23">
        <v>4451648</v>
      </c>
      <c r="E369" s="24" t="s">
        <v>206</v>
      </c>
      <c r="F369" s="23">
        <v>18538773</v>
      </c>
      <c r="G369" s="24" t="s">
        <v>227</v>
      </c>
      <c r="H369" s="24" t="s">
        <v>55</v>
      </c>
      <c r="I369" s="24" t="s">
        <v>17</v>
      </c>
    </row>
    <row r="370" spans="1:9">
      <c r="A370" s="23">
        <v>2011</v>
      </c>
      <c r="B370" s="24" t="s">
        <v>13</v>
      </c>
      <c r="C370" s="24" t="s">
        <v>180</v>
      </c>
      <c r="D370" s="23">
        <v>13601438</v>
      </c>
      <c r="E370" s="24" t="s">
        <v>206</v>
      </c>
      <c r="F370" s="23">
        <v>22257903</v>
      </c>
      <c r="G370" s="24" t="s">
        <v>228</v>
      </c>
      <c r="H370" s="24" t="s">
        <v>55</v>
      </c>
      <c r="I370" s="24" t="s">
        <v>224</v>
      </c>
    </row>
    <row r="371" spans="1:9">
      <c r="A371" s="23">
        <v>2011</v>
      </c>
      <c r="B371" s="24" t="s">
        <v>13</v>
      </c>
      <c r="C371" s="24" t="s">
        <v>30</v>
      </c>
      <c r="D371" s="23">
        <v>156379</v>
      </c>
      <c r="E371" s="24" t="s">
        <v>206</v>
      </c>
      <c r="F371" s="23">
        <v>961066</v>
      </c>
      <c r="G371" s="24" t="s">
        <v>207</v>
      </c>
      <c r="H371" s="24" t="s">
        <v>55</v>
      </c>
      <c r="I371" s="24" t="s">
        <v>224</v>
      </c>
    </row>
    <row r="372" spans="1:9">
      <c r="A372" s="23">
        <v>2011</v>
      </c>
      <c r="B372" s="24" t="s">
        <v>13</v>
      </c>
      <c r="C372" s="24" t="s">
        <v>30</v>
      </c>
      <c r="D372" s="23">
        <v>1202808</v>
      </c>
      <c r="E372" s="24" t="s">
        <v>206</v>
      </c>
      <c r="F372" s="23">
        <v>4686984</v>
      </c>
      <c r="G372" s="24" t="s">
        <v>227</v>
      </c>
      <c r="H372" s="24" t="s">
        <v>55</v>
      </c>
      <c r="I372" s="24" t="s">
        <v>224</v>
      </c>
    </row>
    <row r="373" spans="1:9">
      <c r="A373" s="23">
        <v>2011</v>
      </c>
      <c r="B373" s="24" t="s">
        <v>13</v>
      </c>
      <c r="C373" s="24" t="s">
        <v>30</v>
      </c>
      <c r="D373" s="23">
        <v>9093606</v>
      </c>
      <c r="E373" s="24" t="s">
        <v>206</v>
      </c>
      <c r="F373" s="23">
        <v>7177375</v>
      </c>
      <c r="G373" s="24" t="s">
        <v>228</v>
      </c>
      <c r="H373" s="24" t="s">
        <v>55</v>
      </c>
      <c r="I373" s="24" t="s">
        <v>224</v>
      </c>
    </row>
    <row r="374" spans="1:9">
      <c r="A374" s="23">
        <v>2011</v>
      </c>
      <c r="B374" s="24" t="s">
        <v>13</v>
      </c>
      <c r="C374" s="24" t="s">
        <v>6</v>
      </c>
      <c r="D374" s="23">
        <v>93892</v>
      </c>
      <c r="E374" s="24" t="s">
        <v>206</v>
      </c>
      <c r="F374" s="23">
        <v>606386</v>
      </c>
      <c r="G374" s="24" t="s">
        <v>207</v>
      </c>
      <c r="H374" s="24" t="s">
        <v>55</v>
      </c>
      <c r="I374" s="24" t="s">
        <v>224</v>
      </c>
    </row>
    <row r="375" spans="1:9">
      <c r="A375" s="23">
        <v>2011</v>
      </c>
      <c r="B375" s="24" t="s">
        <v>13</v>
      </c>
      <c r="C375" s="24" t="s">
        <v>6</v>
      </c>
      <c r="D375" s="23">
        <v>18964519</v>
      </c>
      <c r="E375" s="24" t="s">
        <v>206</v>
      </c>
      <c r="F375" s="23">
        <v>58997957</v>
      </c>
      <c r="G375" s="24" t="s">
        <v>227</v>
      </c>
      <c r="H375" s="24" t="s">
        <v>55</v>
      </c>
      <c r="I375" s="24" t="s">
        <v>17</v>
      </c>
    </row>
    <row r="376" spans="1:9">
      <c r="A376" s="23">
        <v>2011</v>
      </c>
      <c r="B376" s="24" t="s">
        <v>13</v>
      </c>
      <c r="C376" s="24" t="s">
        <v>6</v>
      </c>
      <c r="D376" s="23">
        <v>58211540</v>
      </c>
      <c r="E376" s="24" t="s">
        <v>206</v>
      </c>
      <c r="F376" s="23">
        <v>48551260</v>
      </c>
      <c r="G376" s="24" t="s">
        <v>228</v>
      </c>
      <c r="H376" s="24" t="s">
        <v>55</v>
      </c>
      <c r="I376" s="24" t="s">
        <v>224</v>
      </c>
    </row>
    <row r="377" spans="1:9">
      <c r="A377" s="23">
        <v>2011</v>
      </c>
      <c r="B377" s="24" t="s">
        <v>13</v>
      </c>
      <c r="C377" s="24" t="s">
        <v>58</v>
      </c>
      <c r="D377" s="23">
        <v>178563</v>
      </c>
      <c r="E377" s="24" t="s">
        <v>206</v>
      </c>
      <c r="F377" s="23">
        <v>878197</v>
      </c>
      <c r="G377" s="24" t="s">
        <v>207</v>
      </c>
      <c r="H377" s="24" t="s">
        <v>55</v>
      </c>
      <c r="I377" s="24" t="s">
        <v>224</v>
      </c>
    </row>
    <row r="378" spans="1:9">
      <c r="A378" s="23">
        <v>2011</v>
      </c>
      <c r="B378" s="24" t="s">
        <v>13</v>
      </c>
      <c r="C378" s="24" t="s">
        <v>58</v>
      </c>
      <c r="D378" s="23">
        <v>7674791</v>
      </c>
      <c r="E378" s="24" t="s">
        <v>206</v>
      </c>
      <c r="F378" s="23">
        <v>6410047</v>
      </c>
      <c r="G378" s="24" t="s">
        <v>228</v>
      </c>
      <c r="H378" s="24" t="s">
        <v>55</v>
      </c>
      <c r="I378" s="24" t="s">
        <v>224</v>
      </c>
    </row>
    <row r="379" spans="1:9">
      <c r="A379" s="23">
        <v>2011</v>
      </c>
      <c r="B379" s="24" t="s">
        <v>13</v>
      </c>
      <c r="C379" s="24" t="s">
        <v>58</v>
      </c>
      <c r="D379" s="23">
        <v>18489082</v>
      </c>
      <c r="E379" s="24" t="s">
        <v>206</v>
      </c>
      <c r="F379" s="23">
        <v>59620490</v>
      </c>
      <c r="G379" s="24" t="s">
        <v>227</v>
      </c>
      <c r="H379" s="24" t="s">
        <v>55</v>
      </c>
      <c r="I379" s="24" t="s">
        <v>17</v>
      </c>
    </row>
    <row r="380" spans="1:9">
      <c r="A380" s="23">
        <v>2011</v>
      </c>
      <c r="B380" s="24" t="s">
        <v>13</v>
      </c>
      <c r="C380" s="24" t="s">
        <v>225</v>
      </c>
      <c r="D380" s="23">
        <v>85337</v>
      </c>
      <c r="E380" s="24" t="s">
        <v>206</v>
      </c>
      <c r="F380" s="23">
        <v>429153</v>
      </c>
      <c r="G380" s="24" t="s">
        <v>207</v>
      </c>
      <c r="H380" s="24" t="s">
        <v>55</v>
      </c>
      <c r="I380" s="24" t="s">
        <v>17</v>
      </c>
    </row>
    <row r="381" spans="1:9">
      <c r="A381" s="23">
        <v>2011</v>
      </c>
      <c r="B381" s="24" t="s">
        <v>13</v>
      </c>
      <c r="C381" s="24" t="s">
        <v>225</v>
      </c>
      <c r="D381" s="23">
        <v>1440903</v>
      </c>
      <c r="E381" s="24" t="s">
        <v>206</v>
      </c>
      <c r="F381" s="23">
        <v>4086653</v>
      </c>
      <c r="G381" s="24" t="s">
        <v>227</v>
      </c>
      <c r="H381" s="24" t="s">
        <v>55</v>
      </c>
      <c r="I381" s="24" t="s">
        <v>224</v>
      </c>
    </row>
    <row r="382" spans="1:9">
      <c r="A382" s="23">
        <v>2011</v>
      </c>
      <c r="B382" s="24" t="s">
        <v>13</v>
      </c>
      <c r="C382" s="24" t="s">
        <v>225</v>
      </c>
      <c r="D382" s="23">
        <v>7953240</v>
      </c>
      <c r="E382" s="24" t="s">
        <v>206</v>
      </c>
      <c r="F382" s="23">
        <v>5701671</v>
      </c>
      <c r="G382" s="24" t="s">
        <v>228</v>
      </c>
      <c r="H382" s="24" t="s">
        <v>55</v>
      </c>
      <c r="I382" s="24" t="s">
        <v>224</v>
      </c>
    </row>
    <row r="383" spans="1:9">
      <c r="A383" s="23">
        <v>2011</v>
      </c>
      <c r="B383" s="24" t="s">
        <v>13</v>
      </c>
      <c r="C383" s="24" t="s">
        <v>122</v>
      </c>
      <c r="D383" s="23">
        <v>259848</v>
      </c>
      <c r="E383" s="24" t="s">
        <v>206</v>
      </c>
      <c r="F383" s="23">
        <v>1887306</v>
      </c>
      <c r="G383" s="24" t="s">
        <v>207</v>
      </c>
      <c r="H383" s="24" t="s">
        <v>55</v>
      </c>
      <c r="I383" s="24" t="s">
        <v>17</v>
      </c>
    </row>
    <row r="384" spans="1:9">
      <c r="A384" s="23">
        <v>2011</v>
      </c>
      <c r="B384" s="24" t="s">
        <v>13</v>
      </c>
      <c r="C384" s="24" t="s">
        <v>122</v>
      </c>
      <c r="D384" s="23">
        <v>7160761</v>
      </c>
      <c r="E384" s="24" t="s">
        <v>206</v>
      </c>
      <c r="F384" s="23">
        <v>32805362</v>
      </c>
      <c r="G384" s="24" t="s">
        <v>227</v>
      </c>
      <c r="H384" s="24" t="s">
        <v>55</v>
      </c>
      <c r="I384" s="24" t="s">
        <v>17</v>
      </c>
    </row>
    <row r="385" spans="1:9">
      <c r="A385" s="23">
        <v>2011</v>
      </c>
      <c r="B385" s="24" t="s">
        <v>13</v>
      </c>
      <c r="C385" s="24" t="s">
        <v>122</v>
      </c>
      <c r="D385" s="23">
        <v>30584476</v>
      </c>
      <c r="E385" s="24" t="s">
        <v>206</v>
      </c>
      <c r="F385" s="23">
        <v>49887600</v>
      </c>
      <c r="G385" s="24" t="s">
        <v>228</v>
      </c>
      <c r="H385" s="24" t="s">
        <v>55</v>
      </c>
      <c r="I385" s="24" t="s">
        <v>224</v>
      </c>
    </row>
    <row r="386" spans="1:9">
      <c r="A386" s="23">
        <v>2011</v>
      </c>
      <c r="B386" s="24" t="s">
        <v>13</v>
      </c>
      <c r="C386" s="24" t="s">
        <v>59</v>
      </c>
      <c r="D386" s="23">
        <v>420417</v>
      </c>
      <c r="E386" s="24" t="s">
        <v>206</v>
      </c>
      <c r="F386" s="23">
        <v>1961100</v>
      </c>
      <c r="G386" s="24" t="s">
        <v>207</v>
      </c>
      <c r="H386" s="24" t="s">
        <v>55</v>
      </c>
      <c r="I386" s="24" t="s">
        <v>17</v>
      </c>
    </row>
    <row r="387" spans="1:9">
      <c r="A387" s="23">
        <v>2011</v>
      </c>
      <c r="B387" s="24" t="s">
        <v>13</v>
      </c>
      <c r="C387" s="24" t="s">
        <v>59</v>
      </c>
      <c r="D387" s="23">
        <v>37893869</v>
      </c>
      <c r="E387" s="24" t="s">
        <v>206</v>
      </c>
      <c r="F387" s="23">
        <v>93101379</v>
      </c>
      <c r="G387" s="24" t="s">
        <v>227</v>
      </c>
      <c r="H387" s="24" t="s">
        <v>55</v>
      </c>
      <c r="I387" s="24" t="s">
        <v>17</v>
      </c>
    </row>
    <row r="388" spans="1:9">
      <c r="A388" s="23">
        <v>2011</v>
      </c>
      <c r="B388" s="24" t="s">
        <v>13</v>
      </c>
      <c r="C388" s="24" t="s">
        <v>59</v>
      </c>
      <c r="D388" s="23">
        <v>43438872</v>
      </c>
      <c r="E388" s="24" t="s">
        <v>206</v>
      </c>
      <c r="F388" s="23">
        <v>41722089</v>
      </c>
      <c r="G388" s="24" t="s">
        <v>228</v>
      </c>
      <c r="H388" s="24" t="s">
        <v>55</v>
      </c>
      <c r="I388" s="24" t="s">
        <v>224</v>
      </c>
    </row>
    <row r="389" spans="1:9">
      <c r="A389" s="23">
        <v>2011</v>
      </c>
      <c r="B389" s="24" t="s">
        <v>13</v>
      </c>
      <c r="C389" s="24" t="s">
        <v>28</v>
      </c>
      <c r="D389" s="23">
        <v>138860</v>
      </c>
      <c r="E389" s="24" t="s">
        <v>206</v>
      </c>
      <c r="F389" s="23">
        <v>1000650</v>
      </c>
      <c r="G389" s="24" t="s">
        <v>207</v>
      </c>
      <c r="H389" s="24" t="s">
        <v>55</v>
      </c>
      <c r="I389" s="24" t="s">
        <v>224</v>
      </c>
    </row>
    <row r="390" spans="1:9">
      <c r="A390" s="23">
        <v>2011</v>
      </c>
      <c r="B390" s="24" t="s">
        <v>13</v>
      </c>
      <c r="C390" s="24" t="s">
        <v>28</v>
      </c>
      <c r="D390" s="23">
        <v>3645655</v>
      </c>
      <c r="E390" s="24" t="s">
        <v>206</v>
      </c>
      <c r="F390" s="23">
        <v>3007758</v>
      </c>
      <c r="G390" s="24" t="s">
        <v>228</v>
      </c>
      <c r="H390" s="24" t="s">
        <v>55</v>
      </c>
      <c r="I390" s="24" t="s">
        <v>224</v>
      </c>
    </row>
    <row r="391" spans="1:9">
      <c r="A391" s="23">
        <v>2011</v>
      </c>
      <c r="B391" s="24" t="s">
        <v>13</v>
      </c>
      <c r="C391" s="24" t="s">
        <v>28</v>
      </c>
      <c r="D391" s="23">
        <v>9093398</v>
      </c>
      <c r="E391" s="24" t="s">
        <v>206</v>
      </c>
      <c r="F391" s="23">
        <v>34992991</v>
      </c>
      <c r="G391" s="24" t="s">
        <v>227</v>
      </c>
      <c r="H391" s="24" t="s">
        <v>55</v>
      </c>
      <c r="I391" s="24" t="s">
        <v>224</v>
      </c>
    </row>
    <row r="392" spans="1:9">
      <c r="A392" s="23">
        <v>2011</v>
      </c>
      <c r="B392" s="24" t="s">
        <v>13</v>
      </c>
      <c r="C392" s="24" t="s">
        <v>16</v>
      </c>
      <c r="D392" s="23">
        <v>9652913</v>
      </c>
      <c r="E392" s="24" t="s">
        <v>206</v>
      </c>
      <c r="F392" s="23">
        <v>37501331</v>
      </c>
      <c r="G392" s="24" t="s">
        <v>207</v>
      </c>
      <c r="H392" s="24" t="s">
        <v>55</v>
      </c>
      <c r="I392" s="24" t="s">
        <v>17</v>
      </c>
    </row>
    <row r="393" spans="1:9">
      <c r="A393" s="23">
        <v>2011</v>
      </c>
      <c r="B393" s="24" t="s">
        <v>13</v>
      </c>
      <c r="C393" s="24" t="s">
        <v>16</v>
      </c>
      <c r="D393" s="23">
        <v>184494487</v>
      </c>
      <c r="E393" s="24" t="s">
        <v>206</v>
      </c>
      <c r="F393" s="23">
        <v>536958861</v>
      </c>
      <c r="G393" s="24" t="s">
        <v>227</v>
      </c>
      <c r="H393" s="24" t="s">
        <v>55</v>
      </c>
      <c r="I393" s="24" t="s">
        <v>17</v>
      </c>
    </row>
    <row r="394" spans="1:9">
      <c r="A394" s="23">
        <v>2011</v>
      </c>
      <c r="B394" s="24" t="s">
        <v>13</v>
      </c>
      <c r="C394" s="24" t="s">
        <v>16</v>
      </c>
      <c r="D394" s="23">
        <v>210935073</v>
      </c>
      <c r="E394" s="24" t="s">
        <v>206</v>
      </c>
      <c r="F394" s="23">
        <v>231070758</v>
      </c>
      <c r="G394" s="24" t="s">
        <v>228</v>
      </c>
      <c r="H394" s="24" t="s">
        <v>55</v>
      </c>
      <c r="I394" s="24" t="s">
        <v>17</v>
      </c>
    </row>
    <row r="395" spans="1:9">
      <c r="A395" s="23">
        <v>2012</v>
      </c>
      <c r="B395" s="24" t="s">
        <v>13</v>
      </c>
      <c r="C395" s="24" t="s">
        <v>57</v>
      </c>
      <c r="D395" s="23">
        <v>296450</v>
      </c>
      <c r="E395" s="24" t="s">
        <v>206</v>
      </c>
      <c r="F395" s="23">
        <v>434591</v>
      </c>
      <c r="G395" s="24" t="s">
        <v>207</v>
      </c>
      <c r="H395" s="24" t="s">
        <v>55</v>
      </c>
      <c r="I395" s="24" t="s">
        <v>224</v>
      </c>
    </row>
    <row r="396" spans="1:9">
      <c r="A396" s="23">
        <v>2012</v>
      </c>
      <c r="B396" s="24" t="s">
        <v>13</v>
      </c>
      <c r="C396" s="24" t="s">
        <v>57</v>
      </c>
      <c r="D396" s="23">
        <v>4652028</v>
      </c>
      <c r="E396" s="24" t="s">
        <v>206</v>
      </c>
      <c r="F396" s="23">
        <v>17172521</v>
      </c>
      <c r="G396" s="24" t="s">
        <v>227</v>
      </c>
      <c r="H396" s="24" t="s">
        <v>55</v>
      </c>
      <c r="I396" s="24" t="s">
        <v>224</v>
      </c>
    </row>
    <row r="397" spans="1:9">
      <c r="A397" s="23">
        <v>2012</v>
      </c>
      <c r="B397" s="24" t="s">
        <v>13</v>
      </c>
      <c r="C397" s="24" t="s">
        <v>57</v>
      </c>
      <c r="D397" s="23">
        <v>6515691</v>
      </c>
      <c r="E397" s="24" t="s">
        <v>206</v>
      </c>
      <c r="F397" s="23">
        <v>4949454</v>
      </c>
      <c r="G397" s="24" t="s">
        <v>228</v>
      </c>
      <c r="H397" s="24" t="s">
        <v>55</v>
      </c>
      <c r="I397" s="24" t="s">
        <v>224</v>
      </c>
    </row>
    <row r="398" spans="1:9">
      <c r="A398" s="23">
        <v>2012</v>
      </c>
      <c r="B398" s="24" t="s">
        <v>13</v>
      </c>
      <c r="C398" s="24" t="s">
        <v>116</v>
      </c>
      <c r="D398" s="23">
        <v>77522</v>
      </c>
      <c r="E398" s="24" t="s">
        <v>206</v>
      </c>
      <c r="F398" s="23">
        <v>436051</v>
      </c>
      <c r="G398" s="24" t="s">
        <v>207</v>
      </c>
      <c r="H398" s="24" t="s">
        <v>55</v>
      </c>
      <c r="I398" s="24" t="s">
        <v>224</v>
      </c>
    </row>
    <row r="399" spans="1:9">
      <c r="A399" s="23">
        <v>2012</v>
      </c>
      <c r="B399" s="24" t="s">
        <v>13</v>
      </c>
      <c r="C399" s="24" t="s">
        <v>116</v>
      </c>
      <c r="D399" s="23">
        <v>7837358</v>
      </c>
      <c r="E399" s="24" t="s">
        <v>206</v>
      </c>
      <c r="F399" s="23">
        <v>37086812</v>
      </c>
      <c r="G399" s="24" t="s">
        <v>227</v>
      </c>
      <c r="H399" s="24" t="s">
        <v>55</v>
      </c>
      <c r="I399" s="24" t="s">
        <v>224</v>
      </c>
    </row>
    <row r="400" spans="1:9">
      <c r="A400" s="23">
        <v>2012</v>
      </c>
      <c r="B400" s="24" t="s">
        <v>13</v>
      </c>
      <c r="C400" s="24" t="s">
        <v>116</v>
      </c>
      <c r="D400" s="23">
        <v>12394594</v>
      </c>
      <c r="E400" s="24" t="s">
        <v>206</v>
      </c>
      <c r="F400" s="23">
        <v>7711526</v>
      </c>
      <c r="G400" s="24" t="s">
        <v>228</v>
      </c>
      <c r="H400" s="24" t="s">
        <v>55</v>
      </c>
      <c r="I400" s="24" t="s">
        <v>224</v>
      </c>
    </row>
    <row r="401" spans="1:9">
      <c r="A401" s="23">
        <v>2012</v>
      </c>
      <c r="B401" s="24" t="s">
        <v>13</v>
      </c>
      <c r="C401" s="24" t="s">
        <v>180</v>
      </c>
      <c r="D401" s="23">
        <v>19054</v>
      </c>
      <c r="E401" s="24" t="s">
        <v>206</v>
      </c>
      <c r="F401" s="23">
        <v>132813</v>
      </c>
      <c r="G401" s="24" t="s">
        <v>207</v>
      </c>
      <c r="H401" s="24" t="s">
        <v>55</v>
      </c>
      <c r="I401" s="24" t="s">
        <v>224</v>
      </c>
    </row>
    <row r="402" spans="1:9">
      <c r="A402" s="23">
        <v>2012</v>
      </c>
      <c r="B402" s="24" t="s">
        <v>13</v>
      </c>
      <c r="C402" s="24" t="s">
        <v>180</v>
      </c>
      <c r="D402" s="23">
        <v>3216339</v>
      </c>
      <c r="E402" s="24" t="s">
        <v>206</v>
      </c>
      <c r="F402" s="23">
        <v>12326232</v>
      </c>
      <c r="G402" s="24" t="s">
        <v>227</v>
      </c>
      <c r="H402" s="24" t="s">
        <v>55</v>
      </c>
      <c r="I402" s="24" t="s">
        <v>224</v>
      </c>
    </row>
    <row r="403" spans="1:9">
      <c r="A403" s="23">
        <v>2012</v>
      </c>
      <c r="B403" s="24" t="s">
        <v>13</v>
      </c>
      <c r="C403" s="24" t="s">
        <v>180</v>
      </c>
      <c r="D403" s="23">
        <v>12294826</v>
      </c>
      <c r="E403" s="24" t="s">
        <v>206</v>
      </c>
      <c r="F403" s="23">
        <v>18752527</v>
      </c>
      <c r="G403" s="24" t="s">
        <v>228</v>
      </c>
      <c r="H403" s="24" t="s">
        <v>55</v>
      </c>
      <c r="I403" s="24" t="s">
        <v>224</v>
      </c>
    </row>
    <row r="404" spans="1:9">
      <c r="A404" s="23">
        <v>2012</v>
      </c>
      <c r="B404" s="24" t="s">
        <v>13</v>
      </c>
      <c r="C404" s="24" t="s">
        <v>30</v>
      </c>
      <c r="D404" s="23">
        <v>156181</v>
      </c>
      <c r="E404" s="24" t="s">
        <v>206</v>
      </c>
      <c r="F404" s="23">
        <v>940053</v>
      </c>
      <c r="G404" s="24" t="s">
        <v>207</v>
      </c>
      <c r="H404" s="24" t="s">
        <v>55</v>
      </c>
      <c r="I404" s="24" t="s">
        <v>224</v>
      </c>
    </row>
    <row r="405" spans="1:9">
      <c r="A405" s="23">
        <v>2012</v>
      </c>
      <c r="B405" s="24" t="s">
        <v>13</v>
      </c>
      <c r="C405" s="24" t="s">
        <v>30</v>
      </c>
      <c r="D405" s="23">
        <v>1022384</v>
      </c>
      <c r="E405" s="24" t="s">
        <v>206</v>
      </c>
      <c r="F405" s="23">
        <v>3994670</v>
      </c>
      <c r="G405" s="24" t="s">
        <v>227</v>
      </c>
      <c r="H405" s="24" t="s">
        <v>55</v>
      </c>
      <c r="I405" s="24" t="s">
        <v>224</v>
      </c>
    </row>
    <row r="406" spans="1:9">
      <c r="A406" s="23">
        <v>2012</v>
      </c>
      <c r="B406" s="24" t="s">
        <v>13</v>
      </c>
      <c r="C406" s="24" t="s">
        <v>30</v>
      </c>
      <c r="D406" s="23">
        <v>11497513</v>
      </c>
      <c r="E406" s="24" t="s">
        <v>206</v>
      </c>
      <c r="F406" s="23">
        <v>8793098</v>
      </c>
      <c r="G406" s="24" t="s">
        <v>228</v>
      </c>
      <c r="H406" s="24" t="s">
        <v>55</v>
      </c>
      <c r="I406" s="24" t="s">
        <v>224</v>
      </c>
    </row>
    <row r="407" spans="1:9">
      <c r="A407" s="23">
        <v>2012</v>
      </c>
      <c r="B407" s="24" t="s">
        <v>13</v>
      </c>
      <c r="C407" s="24" t="s">
        <v>6</v>
      </c>
      <c r="D407" s="23">
        <v>86782</v>
      </c>
      <c r="E407" s="24" t="s">
        <v>206</v>
      </c>
      <c r="F407" s="23">
        <v>515257</v>
      </c>
      <c r="G407" s="24" t="s">
        <v>207</v>
      </c>
      <c r="H407" s="24" t="s">
        <v>55</v>
      </c>
      <c r="I407" s="24" t="s">
        <v>224</v>
      </c>
    </row>
    <row r="408" spans="1:9">
      <c r="A408" s="23">
        <v>2012</v>
      </c>
      <c r="B408" s="24" t="s">
        <v>13</v>
      </c>
      <c r="C408" s="24" t="s">
        <v>6</v>
      </c>
      <c r="D408" s="23">
        <v>15838637</v>
      </c>
      <c r="E408" s="24" t="s">
        <v>206</v>
      </c>
      <c r="F408" s="23">
        <v>50194441</v>
      </c>
      <c r="G408" s="24" t="s">
        <v>227</v>
      </c>
      <c r="H408" s="24" t="s">
        <v>55</v>
      </c>
      <c r="I408" s="24" t="s">
        <v>224</v>
      </c>
    </row>
    <row r="409" spans="1:9">
      <c r="A409" s="23">
        <v>2012</v>
      </c>
      <c r="B409" s="24" t="s">
        <v>13</v>
      </c>
      <c r="C409" s="24" t="s">
        <v>6</v>
      </c>
      <c r="D409" s="23">
        <v>56858066</v>
      </c>
      <c r="E409" s="24" t="s">
        <v>206</v>
      </c>
      <c r="F409" s="23">
        <v>43553517</v>
      </c>
      <c r="G409" s="24" t="s">
        <v>228</v>
      </c>
      <c r="H409" s="24" t="s">
        <v>55</v>
      </c>
      <c r="I409" s="24" t="s">
        <v>224</v>
      </c>
    </row>
    <row r="410" spans="1:9">
      <c r="A410" s="23">
        <v>2012</v>
      </c>
      <c r="B410" s="24" t="s">
        <v>13</v>
      </c>
      <c r="C410" s="24" t="s">
        <v>58</v>
      </c>
      <c r="D410" s="23">
        <v>118241</v>
      </c>
      <c r="E410" s="24" t="s">
        <v>206</v>
      </c>
      <c r="F410" s="23">
        <v>617253</v>
      </c>
      <c r="G410" s="24" t="s">
        <v>207</v>
      </c>
      <c r="H410" s="24" t="s">
        <v>55</v>
      </c>
      <c r="I410" s="24" t="s">
        <v>224</v>
      </c>
    </row>
    <row r="411" spans="1:9">
      <c r="A411" s="23">
        <v>2012</v>
      </c>
      <c r="B411" s="24" t="s">
        <v>13</v>
      </c>
      <c r="C411" s="24" t="s">
        <v>58</v>
      </c>
      <c r="D411" s="23">
        <v>6815620</v>
      </c>
      <c r="E411" s="24" t="s">
        <v>206</v>
      </c>
      <c r="F411" s="23">
        <v>5153336</v>
      </c>
      <c r="G411" s="24" t="s">
        <v>228</v>
      </c>
      <c r="H411" s="24" t="s">
        <v>55</v>
      </c>
      <c r="I411" s="24" t="s">
        <v>224</v>
      </c>
    </row>
    <row r="412" spans="1:9">
      <c r="A412" s="23">
        <v>2012</v>
      </c>
      <c r="B412" s="24" t="s">
        <v>13</v>
      </c>
      <c r="C412" s="24" t="s">
        <v>58</v>
      </c>
      <c r="D412" s="23">
        <v>16914366</v>
      </c>
      <c r="E412" s="24" t="s">
        <v>206</v>
      </c>
      <c r="F412" s="23">
        <v>47395783</v>
      </c>
      <c r="G412" s="24" t="s">
        <v>227</v>
      </c>
      <c r="H412" s="24" t="s">
        <v>55</v>
      </c>
      <c r="I412" s="24" t="s">
        <v>224</v>
      </c>
    </row>
    <row r="413" spans="1:9">
      <c r="A413" s="23">
        <v>2012</v>
      </c>
      <c r="B413" s="24" t="s">
        <v>13</v>
      </c>
      <c r="C413" s="24" t="s">
        <v>225</v>
      </c>
      <c r="D413" s="23">
        <v>46545</v>
      </c>
      <c r="E413" s="24" t="s">
        <v>206</v>
      </c>
      <c r="F413" s="23">
        <v>261563</v>
      </c>
      <c r="G413" s="24" t="s">
        <v>207</v>
      </c>
      <c r="H413" s="24" t="s">
        <v>55</v>
      </c>
      <c r="I413" s="24" t="s">
        <v>224</v>
      </c>
    </row>
    <row r="414" spans="1:9">
      <c r="A414" s="23">
        <v>2012</v>
      </c>
      <c r="B414" s="24" t="s">
        <v>13</v>
      </c>
      <c r="C414" s="24" t="s">
        <v>225</v>
      </c>
      <c r="D414" s="23">
        <v>1531272</v>
      </c>
      <c r="E414" s="24" t="s">
        <v>206</v>
      </c>
      <c r="F414" s="23">
        <v>3399727</v>
      </c>
      <c r="G414" s="24" t="s">
        <v>227</v>
      </c>
      <c r="H414" s="24" t="s">
        <v>55</v>
      </c>
      <c r="I414" s="24" t="s">
        <v>224</v>
      </c>
    </row>
    <row r="415" spans="1:9">
      <c r="A415" s="23">
        <v>2012</v>
      </c>
      <c r="B415" s="24" t="s">
        <v>13</v>
      </c>
      <c r="C415" s="24" t="s">
        <v>225</v>
      </c>
      <c r="D415" s="23">
        <v>28615645</v>
      </c>
      <c r="E415" s="24" t="s">
        <v>206</v>
      </c>
      <c r="F415" s="23">
        <v>16906511</v>
      </c>
      <c r="G415" s="24" t="s">
        <v>228</v>
      </c>
      <c r="H415" s="24" t="s">
        <v>55</v>
      </c>
      <c r="I415" s="24" t="s">
        <v>224</v>
      </c>
    </row>
    <row r="416" spans="1:9">
      <c r="A416" s="23">
        <v>2012</v>
      </c>
      <c r="B416" s="24" t="s">
        <v>13</v>
      </c>
      <c r="C416" s="24" t="s">
        <v>122</v>
      </c>
      <c r="D416" s="23">
        <v>214103</v>
      </c>
      <c r="E416" s="24" t="s">
        <v>206</v>
      </c>
      <c r="F416" s="23">
        <v>1616007</v>
      </c>
      <c r="G416" s="24" t="s">
        <v>207</v>
      </c>
      <c r="H416" s="24" t="s">
        <v>55</v>
      </c>
      <c r="I416" s="24" t="s">
        <v>224</v>
      </c>
    </row>
    <row r="417" spans="1:9">
      <c r="A417" s="23">
        <v>2012</v>
      </c>
      <c r="B417" s="24" t="s">
        <v>13</v>
      </c>
      <c r="C417" s="24" t="s">
        <v>122</v>
      </c>
      <c r="D417" s="23">
        <v>6790479</v>
      </c>
      <c r="E417" s="24" t="s">
        <v>206</v>
      </c>
      <c r="F417" s="23">
        <v>30353722</v>
      </c>
      <c r="G417" s="24" t="s">
        <v>227</v>
      </c>
      <c r="H417" s="24" t="s">
        <v>55</v>
      </c>
      <c r="I417" s="24" t="s">
        <v>224</v>
      </c>
    </row>
    <row r="418" spans="1:9">
      <c r="A418" s="23">
        <v>2012</v>
      </c>
      <c r="B418" s="24" t="s">
        <v>13</v>
      </c>
      <c r="C418" s="24" t="s">
        <v>122</v>
      </c>
      <c r="D418" s="23">
        <v>25231279</v>
      </c>
      <c r="E418" s="24" t="s">
        <v>206</v>
      </c>
      <c r="F418" s="23">
        <v>36090592</v>
      </c>
      <c r="G418" s="24" t="s">
        <v>228</v>
      </c>
      <c r="H418" s="24" t="s">
        <v>55</v>
      </c>
      <c r="I418" s="24" t="s">
        <v>224</v>
      </c>
    </row>
    <row r="419" spans="1:9">
      <c r="A419" s="23">
        <v>2012</v>
      </c>
      <c r="B419" s="24" t="s">
        <v>13</v>
      </c>
      <c r="C419" s="24" t="s">
        <v>59</v>
      </c>
      <c r="D419" s="23">
        <v>446357</v>
      </c>
      <c r="E419" s="24" t="s">
        <v>206</v>
      </c>
      <c r="F419" s="23">
        <v>2175886</v>
      </c>
      <c r="G419" s="24" t="s">
        <v>207</v>
      </c>
      <c r="H419" s="24" t="s">
        <v>55</v>
      </c>
      <c r="I419" s="24" t="s">
        <v>224</v>
      </c>
    </row>
    <row r="420" spans="1:9">
      <c r="A420" s="23">
        <v>2012</v>
      </c>
      <c r="B420" s="24" t="s">
        <v>13</v>
      </c>
      <c r="C420" s="24" t="s">
        <v>59</v>
      </c>
      <c r="D420" s="23">
        <v>24879066</v>
      </c>
      <c r="E420" s="24" t="s">
        <v>206</v>
      </c>
      <c r="F420" s="23">
        <v>70261389</v>
      </c>
      <c r="G420" s="24" t="s">
        <v>227</v>
      </c>
      <c r="H420" s="24" t="s">
        <v>55</v>
      </c>
      <c r="I420" s="24" t="s">
        <v>224</v>
      </c>
    </row>
    <row r="421" spans="1:9">
      <c r="A421" s="23">
        <v>2012</v>
      </c>
      <c r="B421" s="24" t="s">
        <v>13</v>
      </c>
      <c r="C421" s="24" t="s">
        <v>59</v>
      </c>
      <c r="D421" s="23">
        <v>65325423</v>
      </c>
      <c r="E421" s="24" t="s">
        <v>206</v>
      </c>
      <c r="F421" s="23">
        <v>63541422</v>
      </c>
      <c r="G421" s="24" t="s">
        <v>228</v>
      </c>
      <c r="H421" s="24" t="s">
        <v>55</v>
      </c>
      <c r="I421" s="24" t="s">
        <v>224</v>
      </c>
    </row>
    <row r="422" spans="1:9">
      <c r="A422" s="23">
        <v>2012</v>
      </c>
      <c r="B422" s="24" t="s">
        <v>13</v>
      </c>
      <c r="C422" s="24" t="s">
        <v>28</v>
      </c>
      <c r="D422" s="23">
        <v>223060</v>
      </c>
      <c r="E422" s="24" t="s">
        <v>206</v>
      </c>
      <c r="F422" s="23">
        <v>1456280</v>
      </c>
      <c r="G422" s="24" t="s">
        <v>207</v>
      </c>
      <c r="H422" s="24" t="s">
        <v>55</v>
      </c>
      <c r="I422" s="24" t="s">
        <v>224</v>
      </c>
    </row>
    <row r="423" spans="1:9">
      <c r="A423" s="23">
        <v>2012</v>
      </c>
      <c r="B423" s="24" t="s">
        <v>13</v>
      </c>
      <c r="C423" s="24" t="s">
        <v>28</v>
      </c>
      <c r="D423" s="23">
        <v>9260078</v>
      </c>
      <c r="E423" s="24" t="s">
        <v>206</v>
      </c>
      <c r="F423" s="23">
        <v>36421960</v>
      </c>
      <c r="G423" s="24" t="s">
        <v>227</v>
      </c>
      <c r="H423" s="24" t="s">
        <v>55</v>
      </c>
      <c r="I423" s="24" t="s">
        <v>224</v>
      </c>
    </row>
    <row r="424" spans="1:9">
      <c r="A424" s="23">
        <v>2012</v>
      </c>
      <c r="B424" s="24" t="s">
        <v>13</v>
      </c>
      <c r="C424" s="24" t="s">
        <v>28</v>
      </c>
      <c r="D424" s="23">
        <v>14214039</v>
      </c>
      <c r="E424" s="24" t="s">
        <v>206</v>
      </c>
      <c r="F424" s="23">
        <v>9566875</v>
      </c>
      <c r="G424" s="24" t="s">
        <v>228</v>
      </c>
      <c r="H424" s="24" t="s">
        <v>55</v>
      </c>
      <c r="I424" s="24" t="s">
        <v>224</v>
      </c>
    </row>
    <row r="425" spans="1:9">
      <c r="A425" s="23">
        <v>2012</v>
      </c>
      <c r="B425" s="24" t="s">
        <v>13</v>
      </c>
      <c r="C425" s="24" t="s">
        <v>16</v>
      </c>
      <c r="D425" s="23">
        <v>11201103</v>
      </c>
      <c r="E425" s="24" t="s">
        <v>206</v>
      </c>
      <c r="F425" s="23">
        <v>37796194</v>
      </c>
      <c r="G425" s="24" t="s">
        <v>207</v>
      </c>
      <c r="H425" s="24" t="s">
        <v>55</v>
      </c>
      <c r="I425" s="24" t="s">
        <v>224</v>
      </c>
    </row>
    <row r="426" spans="1:9">
      <c r="A426" s="23">
        <v>2012</v>
      </c>
      <c r="B426" s="24" t="s">
        <v>13</v>
      </c>
      <c r="C426" s="24" t="s">
        <v>16</v>
      </c>
      <c r="D426" s="23">
        <v>150185974</v>
      </c>
      <c r="E426" s="24" t="s">
        <v>206</v>
      </c>
      <c r="F426" s="23">
        <v>474328937</v>
      </c>
      <c r="G426" s="24" t="s">
        <v>227</v>
      </c>
      <c r="H426" s="24" t="s">
        <v>55</v>
      </c>
      <c r="I426" s="24" t="s">
        <v>224</v>
      </c>
    </row>
    <row r="427" spans="1:9">
      <c r="A427" s="23">
        <v>2012</v>
      </c>
      <c r="B427" s="24" t="s">
        <v>13</v>
      </c>
      <c r="C427" s="24" t="s">
        <v>16</v>
      </c>
      <c r="D427" s="23">
        <v>284650199</v>
      </c>
      <c r="E427" s="24" t="s">
        <v>206</v>
      </c>
      <c r="F427" s="23">
        <v>259702599</v>
      </c>
      <c r="G427" s="24" t="s">
        <v>228</v>
      </c>
      <c r="H427" s="24" t="s">
        <v>55</v>
      </c>
      <c r="I427" s="24" t="s">
        <v>17</v>
      </c>
    </row>
    <row r="428" spans="1:9">
      <c r="A428" s="23">
        <v>2013</v>
      </c>
      <c r="B428" s="24" t="s">
        <v>13</v>
      </c>
      <c r="C428" s="24" t="s">
        <v>57</v>
      </c>
      <c r="D428" s="23">
        <v>65425</v>
      </c>
      <c r="E428" s="24" t="s">
        <v>206</v>
      </c>
      <c r="F428" s="23">
        <v>435010</v>
      </c>
      <c r="G428" s="24" t="s">
        <v>207</v>
      </c>
      <c r="H428" s="24" t="s">
        <v>55</v>
      </c>
      <c r="I428" s="24" t="s">
        <v>224</v>
      </c>
    </row>
    <row r="429" spans="1:9">
      <c r="A429" s="23">
        <v>2013</v>
      </c>
      <c r="B429" s="24" t="s">
        <v>13</v>
      </c>
      <c r="C429" s="24" t="s">
        <v>57</v>
      </c>
      <c r="D429" s="23">
        <v>4374320</v>
      </c>
      <c r="E429" s="24" t="s">
        <v>206</v>
      </c>
      <c r="F429" s="23">
        <v>3961186</v>
      </c>
      <c r="G429" s="24" t="s">
        <v>228</v>
      </c>
      <c r="H429" s="24" t="s">
        <v>55</v>
      </c>
      <c r="I429" s="24" t="s">
        <v>224</v>
      </c>
    </row>
    <row r="430" spans="1:9">
      <c r="A430" s="23">
        <v>2013</v>
      </c>
      <c r="B430" s="24" t="s">
        <v>13</v>
      </c>
      <c r="C430" s="24" t="s">
        <v>57</v>
      </c>
      <c r="D430" s="23">
        <v>4431349</v>
      </c>
      <c r="E430" s="24" t="s">
        <v>206</v>
      </c>
      <c r="F430" s="23">
        <v>17372697</v>
      </c>
      <c r="G430" s="24" t="s">
        <v>227</v>
      </c>
      <c r="H430" s="24" t="s">
        <v>55</v>
      </c>
      <c r="I430" s="24" t="s">
        <v>224</v>
      </c>
    </row>
    <row r="431" spans="1:9">
      <c r="A431" s="23">
        <v>2013</v>
      </c>
      <c r="B431" s="24" t="s">
        <v>13</v>
      </c>
      <c r="C431" s="24" t="s">
        <v>116</v>
      </c>
      <c r="D431" s="23">
        <v>64225</v>
      </c>
      <c r="E431" s="24" t="s">
        <v>206</v>
      </c>
      <c r="F431" s="23">
        <v>393727</v>
      </c>
      <c r="G431" s="24" t="s">
        <v>207</v>
      </c>
      <c r="H431" s="24" t="s">
        <v>55</v>
      </c>
      <c r="I431" s="24" t="s">
        <v>224</v>
      </c>
    </row>
    <row r="432" spans="1:9">
      <c r="A432" s="23">
        <v>2013</v>
      </c>
      <c r="B432" s="24" t="s">
        <v>13</v>
      </c>
      <c r="C432" s="24" t="s">
        <v>116</v>
      </c>
      <c r="D432" s="23">
        <v>7862879</v>
      </c>
      <c r="E432" s="24" t="s">
        <v>206</v>
      </c>
      <c r="F432" s="23">
        <v>36865560</v>
      </c>
      <c r="G432" s="24" t="s">
        <v>227</v>
      </c>
      <c r="H432" s="24" t="s">
        <v>55</v>
      </c>
      <c r="I432" s="24" t="s">
        <v>224</v>
      </c>
    </row>
    <row r="433" spans="1:9">
      <c r="A433" s="23">
        <v>2013</v>
      </c>
      <c r="B433" s="24" t="s">
        <v>13</v>
      </c>
      <c r="C433" s="24" t="s">
        <v>116</v>
      </c>
      <c r="D433" s="23">
        <v>14642667</v>
      </c>
      <c r="E433" s="24" t="s">
        <v>206</v>
      </c>
      <c r="F433" s="23">
        <v>8003786</v>
      </c>
      <c r="G433" s="24" t="s">
        <v>228</v>
      </c>
      <c r="H433" s="24" t="s">
        <v>55</v>
      </c>
      <c r="I433" s="24" t="s">
        <v>224</v>
      </c>
    </row>
    <row r="434" spans="1:9">
      <c r="A434" s="23">
        <v>2013</v>
      </c>
      <c r="B434" s="24" t="s">
        <v>13</v>
      </c>
      <c r="C434" s="24" t="s">
        <v>180</v>
      </c>
      <c r="D434" s="23">
        <v>10106</v>
      </c>
      <c r="E434" s="24" t="s">
        <v>206</v>
      </c>
      <c r="F434" s="23">
        <v>72217</v>
      </c>
      <c r="G434" s="24" t="s">
        <v>207</v>
      </c>
      <c r="H434" s="24" t="s">
        <v>55</v>
      </c>
      <c r="I434" s="24" t="s">
        <v>224</v>
      </c>
    </row>
    <row r="435" spans="1:9">
      <c r="A435" s="23">
        <v>2013</v>
      </c>
      <c r="B435" s="24" t="s">
        <v>13</v>
      </c>
      <c r="C435" s="24" t="s">
        <v>180</v>
      </c>
      <c r="D435" s="23">
        <v>3273046</v>
      </c>
      <c r="E435" s="24" t="s">
        <v>206</v>
      </c>
      <c r="F435" s="23">
        <v>12980443</v>
      </c>
      <c r="G435" s="24" t="s">
        <v>227</v>
      </c>
      <c r="H435" s="24" t="s">
        <v>55</v>
      </c>
      <c r="I435" s="24" t="s">
        <v>224</v>
      </c>
    </row>
    <row r="436" spans="1:9">
      <c r="A436" s="23">
        <v>2013</v>
      </c>
      <c r="B436" s="24" t="s">
        <v>13</v>
      </c>
      <c r="C436" s="24" t="s">
        <v>180</v>
      </c>
      <c r="D436" s="23">
        <v>16944550</v>
      </c>
      <c r="E436" s="24" t="s">
        <v>206</v>
      </c>
      <c r="F436" s="23">
        <v>23760046</v>
      </c>
      <c r="G436" s="24" t="s">
        <v>228</v>
      </c>
      <c r="H436" s="24" t="s">
        <v>55</v>
      </c>
      <c r="I436" s="24" t="s">
        <v>224</v>
      </c>
    </row>
    <row r="437" spans="1:9">
      <c r="A437" s="23">
        <v>2013</v>
      </c>
      <c r="B437" s="24" t="s">
        <v>13</v>
      </c>
      <c r="C437" s="24" t="s">
        <v>30</v>
      </c>
      <c r="D437" s="23">
        <v>124241</v>
      </c>
      <c r="E437" s="24" t="s">
        <v>206</v>
      </c>
      <c r="F437" s="23">
        <v>652803</v>
      </c>
      <c r="G437" s="24" t="s">
        <v>207</v>
      </c>
      <c r="H437" s="24" t="s">
        <v>55</v>
      </c>
      <c r="I437" s="24" t="s">
        <v>224</v>
      </c>
    </row>
    <row r="438" spans="1:9">
      <c r="A438" s="23">
        <v>2013</v>
      </c>
      <c r="B438" s="24" t="s">
        <v>13</v>
      </c>
      <c r="C438" s="24" t="s">
        <v>30</v>
      </c>
      <c r="D438" s="23">
        <v>1015312</v>
      </c>
      <c r="E438" s="24" t="s">
        <v>206</v>
      </c>
      <c r="F438" s="23">
        <v>3794560</v>
      </c>
      <c r="G438" s="24" t="s">
        <v>227</v>
      </c>
      <c r="H438" s="24" t="s">
        <v>55</v>
      </c>
      <c r="I438" s="24" t="s">
        <v>224</v>
      </c>
    </row>
    <row r="439" spans="1:9">
      <c r="A439" s="23">
        <v>2013</v>
      </c>
      <c r="B439" s="24" t="s">
        <v>13</v>
      </c>
      <c r="C439" s="24" t="s">
        <v>30</v>
      </c>
      <c r="D439" s="23">
        <v>35860262</v>
      </c>
      <c r="E439" s="24" t="s">
        <v>206</v>
      </c>
      <c r="F439" s="23">
        <v>21947034</v>
      </c>
      <c r="G439" s="24" t="s">
        <v>228</v>
      </c>
      <c r="H439" s="24" t="s">
        <v>55</v>
      </c>
      <c r="I439" s="24" t="s">
        <v>224</v>
      </c>
    </row>
    <row r="440" spans="1:9">
      <c r="A440" s="23">
        <v>2013</v>
      </c>
      <c r="B440" s="24" t="s">
        <v>13</v>
      </c>
      <c r="C440" s="24" t="s">
        <v>6</v>
      </c>
      <c r="D440" s="23">
        <v>74602</v>
      </c>
      <c r="E440" s="24" t="s">
        <v>206</v>
      </c>
      <c r="F440" s="23">
        <v>536864</v>
      </c>
      <c r="G440" s="24" t="s">
        <v>207</v>
      </c>
      <c r="H440" s="24" t="s">
        <v>55</v>
      </c>
      <c r="I440" s="24" t="s">
        <v>224</v>
      </c>
    </row>
    <row r="441" spans="1:9">
      <c r="A441" s="23">
        <v>2013</v>
      </c>
      <c r="B441" s="24" t="s">
        <v>13</v>
      </c>
      <c r="C441" s="24" t="s">
        <v>6</v>
      </c>
      <c r="D441" s="23">
        <v>18406720</v>
      </c>
      <c r="E441" s="24" t="s">
        <v>206</v>
      </c>
      <c r="F441" s="23">
        <v>58373584</v>
      </c>
      <c r="G441" s="24" t="s">
        <v>227</v>
      </c>
      <c r="H441" s="24" t="s">
        <v>55</v>
      </c>
      <c r="I441" s="24" t="s">
        <v>224</v>
      </c>
    </row>
    <row r="442" spans="1:9">
      <c r="A442" s="23">
        <v>2013</v>
      </c>
      <c r="B442" s="24" t="s">
        <v>13</v>
      </c>
      <c r="C442" s="24" t="s">
        <v>6</v>
      </c>
      <c r="D442" s="23">
        <v>76626823</v>
      </c>
      <c r="E442" s="24" t="s">
        <v>206</v>
      </c>
      <c r="F442" s="23">
        <v>53019870</v>
      </c>
      <c r="G442" s="24" t="s">
        <v>228</v>
      </c>
      <c r="H442" s="24" t="s">
        <v>55</v>
      </c>
      <c r="I442" s="24" t="s">
        <v>224</v>
      </c>
    </row>
    <row r="443" spans="1:9">
      <c r="A443" s="23">
        <v>2013</v>
      </c>
      <c r="B443" s="24" t="s">
        <v>13</v>
      </c>
      <c r="C443" s="24" t="s">
        <v>58</v>
      </c>
      <c r="D443" s="23">
        <v>138820</v>
      </c>
      <c r="E443" s="24" t="s">
        <v>206</v>
      </c>
      <c r="F443" s="23">
        <v>747944</v>
      </c>
      <c r="G443" s="24" t="s">
        <v>207</v>
      </c>
      <c r="H443" s="24" t="s">
        <v>55</v>
      </c>
      <c r="I443" s="24" t="s">
        <v>224</v>
      </c>
    </row>
    <row r="444" spans="1:9">
      <c r="A444" s="23">
        <v>2013</v>
      </c>
      <c r="B444" s="24" t="s">
        <v>13</v>
      </c>
      <c r="C444" s="24" t="s">
        <v>58</v>
      </c>
      <c r="D444" s="23">
        <v>6537545</v>
      </c>
      <c r="E444" s="24" t="s">
        <v>206</v>
      </c>
      <c r="F444" s="23">
        <v>5136456</v>
      </c>
      <c r="G444" s="24" t="s">
        <v>228</v>
      </c>
      <c r="H444" s="24" t="s">
        <v>55</v>
      </c>
      <c r="I444" s="24" t="s">
        <v>224</v>
      </c>
    </row>
    <row r="445" spans="1:9">
      <c r="A445" s="23">
        <v>2013</v>
      </c>
      <c r="B445" s="24" t="s">
        <v>13</v>
      </c>
      <c r="C445" s="24" t="s">
        <v>58</v>
      </c>
      <c r="D445" s="23">
        <v>19201531</v>
      </c>
      <c r="E445" s="24" t="s">
        <v>206</v>
      </c>
      <c r="F445" s="23">
        <v>52166648</v>
      </c>
      <c r="G445" s="24" t="s">
        <v>227</v>
      </c>
      <c r="H445" s="24" t="s">
        <v>55</v>
      </c>
      <c r="I445" s="24" t="s">
        <v>224</v>
      </c>
    </row>
    <row r="446" spans="1:9">
      <c r="A446" s="23">
        <v>2013</v>
      </c>
      <c r="B446" s="24" t="s">
        <v>13</v>
      </c>
      <c r="C446" s="24" t="s">
        <v>225</v>
      </c>
      <c r="D446" s="23">
        <v>36398</v>
      </c>
      <c r="E446" s="24" t="s">
        <v>206</v>
      </c>
      <c r="F446" s="23">
        <v>220416</v>
      </c>
      <c r="G446" s="24" t="s">
        <v>207</v>
      </c>
      <c r="H446" s="24" t="s">
        <v>55</v>
      </c>
      <c r="I446" s="24" t="s">
        <v>224</v>
      </c>
    </row>
    <row r="447" spans="1:9">
      <c r="A447" s="23">
        <v>2013</v>
      </c>
      <c r="B447" s="24" t="s">
        <v>13</v>
      </c>
      <c r="C447" s="24" t="s">
        <v>225</v>
      </c>
      <c r="D447" s="23">
        <v>1650687</v>
      </c>
      <c r="E447" s="24" t="s">
        <v>206</v>
      </c>
      <c r="F447" s="23">
        <v>4899199</v>
      </c>
      <c r="G447" s="24" t="s">
        <v>227</v>
      </c>
      <c r="H447" s="24" t="s">
        <v>55</v>
      </c>
      <c r="I447" s="24" t="s">
        <v>224</v>
      </c>
    </row>
    <row r="448" spans="1:9">
      <c r="A448" s="23">
        <v>2013</v>
      </c>
      <c r="B448" s="24" t="s">
        <v>13</v>
      </c>
      <c r="C448" s="24" t="s">
        <v>225</v>
      </c>
      <c r="D448" s="23">
        <v>35139058</v>
      </c>
      <c r="E448" s="24" t="s">
        <v>206</v>
      </c>
      <c r="F448" s="23">
        <v>21301243</v>
      </c>
      <c r="G448" s="24" t="s">
        <v>228</v>
      </c>
      <c r="H448" s="24" t="s">
        <v>55</v>
      </c>
      <c r="I448" s="24" t="s">
        <v>224</v>
      </c>
    </row>
    <row r="449" spans="1:9">
      <c r="A449" s="23">
        <v>2013</v>
      </c>
      <c r="B449" s="24" t="s">
        <v>13</v>
      </c>
      <c r="C449" s="24" t="s">
        <v>122</v>
      </c>
      <c r="D449" s="23">
        <v>262188</v>
      </c>
      <c r="E449" s="24" t="s">
        <v>206</v>
      </c>
      <c r="F449" s="23">
        <v>1992169</v>
      </c>
      <c r="G449" s="24" t="s">
        <v>207</v>
      </c>
      <c r="H449" s="24" t="s">
        <v>55</v>
      </c>
      <c r="I449" s="24" t="s">
        <v>224</v>
      </c>
    </row>
    <row r="450" spans="1:9">
      <c r="A450" s="23">
        <v>2013</v>
      </c>
      <c r="B450" s="24" t="s">
        <v>13</v>
      </c>
      <c r="C450" s="24" t="s">
        <v>122</v>
      </c>
      <c r="D450" s="23">
        <v>6658548</v>
      </c>
      <c r="E450" s="24" t="s">
        <v>206</v>
      </c>
      <c r="F450" s="23">
        <v>29733086</v>
      </c>
      <c r="G450" s="24" t="s">
        <v>227</v>
      </c>
      <c r="H450" s="24" t="s">
        <v>55</v>
      </c>
      <c r="I450" s="24" t="s">
        <v>17</v>
      </c>
    </row>
    <row r="451" spans="1:9">
      <c r="A451" s="23">
        <v>2013</v>
      </c>
      <c r="B451" s="24" t="s">
        <v>13</v>
      </c>
      <c r="C451" s="24" t="s">
        <v>122</v>
      </c>
      <c r="D451" s="23">
        <v>27798797</v>
      </c>
      <c r="E451" s="24" t="s">
        <v>206</v>
      </c>
      <c r="F451" s="23">
        <v>36206079</v>
      </c>
      <c r="G451" s="24" t="s">
        <v>228</v>
      </c>
      <c r="H451" s="24" t="s">
        <v>55</v>
      </c>
      <c r="I451" s="24" t="s">
        <v>224</v>
      </c>
    </row>
    <row r="452" spans="1:9">
      <c r="A452" s="23">
        <v>2013</v>
      </c>
      <c r="B452" s="24" t="s">
        <v>13</v>
      </c>
      <c r="C452" s="24" t="s">
        <v>59</v>
      </c>
      <c r="D452" s="23">
        <v>266549</v>
      </c>
      <c r="E452" s="24" t="s">
        <v>206</v>
      </c>
      <c r="F452" s="23">
        <v>1433500</v>
      </c>
      <c r="G452" s="24" t="s">
        <v>207</v>
      </c>
      <c r="H452" s="24" t="s">
        <v>55</v>
      </c>
      <c r="I452" s="24" t="s">
        <v>224</v>
      </c>
    </row>
    <row r="453" spans="1:9">
      <c r="A453" s="23">
        <v>2013</v>
      </c>
      <c r="B453" s="24" t="s">
        <v>13</v>
      </c>
      <c r="C453" s="24" t="s">
        <v>59</v>
      </c>
      <c r="D453" s="23">
        <v>35011299</v>
      </c>
      <c r="E453" s="24" t="s">
        <v>206</v>
      </c>
      <c r="F453" s="23">
        <v>84222248</v>
      </c>
      <c r="G453" s="24" t="s">
        <v>227</v>
      </c>
      <c r="H453" s="24" t="s">
        <v>55</v>
      </c>
      <c r="I453" s="24" t="s">
        <v>224</v>
      </c>
    </row>
    <row r="454" spans="1:9">
      <c r="A454" s="23">
        <v>2013</v>
      </c>
      <c r="B454" s="24" t="s">
        <v>13</v>
      </c>
      <c r="C454" s="24" t="s">
        <v>59</v>
      </c>
      <c r="D454" s="23">
        <v>76991230</v>
      </c>
      <c r="E454" s="24" t="s">
        <v>206</v>
      </c>
      <c r="F454" s="23">
        <v>66430044</v>
      </c>
      <c r="G454" s="24" t="s">
        <v>228</v>
      </c>
      <c r="H454" s="24" t="s">
        <v>55</v>
      </c>
      <c r="I454" s="24" t="s">
        <v>224</v>
      </c>
    </row>
    <row r="455" spans="1:9">
      <c r="A455" s="23">
        <v>2013</v>
      </c>
      <c r="B455" s="24" t="s">
        <v>13</v>
      </c>
      <c r="C455" s="24" t="s">
        <v>28</v>
      </c>
      <c r="D455" s="23">
        <v>191850</v>
      </c>
      <c r="E455" s="24" t="s">
        <v>206</v>
      </c>
      <c r="F455" s="23">
        <v>1084052</v>
      </c>
      <c r="G455" s="24" t="s">
        <v>207</v>
      </c>
      <c r="H455" s="24" t="s">
        <v>55</v>
      </c>
      <c r="I455" s="24" t="s">
        <v>224</v>
      </c>
    </row>
    <row r="456" spans="1:9">
      <c r="A456" s="23">
        <v>2013</v>
      </c>
      <c r="B456" s="24" t="s">
        <v>13</v>
      </c>
      <c r="C456" s="24" t="s">
        <v>28</v>
      </c>
      <c r="D456" s="23">
        <v>10081653</v>
      </c>
      <c r="E456" s="24" t="s">
        <v>206</v>
      </c>
      <c r="F456" s="23">
        <v>39819434</v>
      </c>
      <c r="G456" s="24" t="s">
        <v>227</v>
      </c>
      <c r="H456" s="24" t="s">
        <v>55</v>
      </c>
      <c r="I456" s="24" t="s">
        <v>224</v>
      </c>
    </row>
    <row r="457" spans="1:9">
      <c r="A457" s="23">
        <v>2013</v>
      </c>
      <c r="B457" s="24" t="s">
        <v>13</v>
      </c>
      <c r="C457" s="24" t="s">
        <v>28</v>
      </c>
      <c r="D457" s="23">
        <v>22194482</v>
      </c>
      <c r="E457" s="24" t="s">
        <v>206</v>
      </c>
      <c r="F457" s="23">
        <v>13507012</v>
      </c>
      <c r="G457" s="24" t="s">
        <v>228</v>
      </c>
      <c r="H457" s="24" t="s">
        <v>55</v>
      </c>
      <c r="I457" s="24" t="s">
        <v>224</v>
      </c>
    </row>
    <row r="458" spans="1:9">
      <c r="A458" s="23">
        <v>2013</v>
      </c>
      <c r="B458" s="24" t="s">
        <v>13</v>
      </c>
      <c r="C458" s="24" t="s">
        <v>16</v>
      </c>
      <c r="D458" s="23">
        <v>9998624</v>
      </c>
      <c r="E458" s="24" t="s">
        <v>206</v>
      </c>
      <c r="F458" s="23">
        <v>34018826</v>
      </c>
      <c r="G458" s="24" t="s">
        <v>207</v>
      </c>
      <c r="H458" s="24" t="s">
        <v>55</v>
      </c>
      <c r="I458" s="24" t="s">
        <v>224</v>
      </c>
    </row>
    <row r="459" spans="1:9">
      <c r="A459" s="23">
        <v>2013</v>
      </c>
      <c r="B459" s="24" t="s">
        <v>13</v>
      </c>
      <c r="C459" s="24" t="s">
        <v>16</v>
      </c>
      <c r="D459" s="23">
        <v>176004688</v>
      </c>
      <c r="E459" s="24" t="s">
        <v>206</v>
      </c>
      <c r="F459" s="23">
        <v>507556800</v>
      </c>
      <c r="G459" s="24" t="s">
        <v>227</v>
      </c>
      <c r="H459" s="24" t="s">
        <v>55</v>
      </c>
      <c r="I459" s="24" t="s">
        <v>17</v>
      </c>
    </row>
    <row r="460" spans="1:9">
      <c r="A460" s="23">
        <v>2013</v>
      </c>
      <c r="B460" s="24" t="s">
        <v>13</v>
      </c>
      <c r="C460" s="24" t="s">
        <v>16</v>
      </c>
      <c r="D460" s="23">
        <v>418107475</v>
      </c>
      <c r="E460" s="24" t="s">
        <v>206</v>
      </c>
      <c r="F460" s="23">
        <v>326722716</v>
      </c>
      <c r="G460" s="24" t="s">
        <v>228</v>
      </c>
      <c r="H460" s="24" t="s">
        <v>55</v>
      </c>
      <c r="I460" s="24" t="s">
        <v>17</v>
      </c>
    </row>
    <row r="461" spans="1:9">
      <c r="A461" s="23">
        <v>2014</v>
      </c>
      <c r="B461" s="24" t="s">
        <v>13</v>
      </c>
      <c r="C461" s="24" t="s">
        <v>57</v>
      </c>
      <c r="D461" s="23">
        <v>75733</v>
      </c>
      <c r="E461" s="24" t="s">
        <v>206</v>
      </c>
      <c r="F461" s="23">
        <v>458752</v>
      </c>
      <c r="G461" s="24" t="s">
        <v>207</v>
      </c>
      <c r="H461" s="24" t="s">
        <v>55</v>
      </c>
      <c r="I461" s="24" t="s">
        <v>224</v>
      </c>
    </row>
    <row r="462" spans="1:9">
      <c r="A462" s="23">
        <v>2014</v>
      </c>
      <c r="B462" s="24" t="s">
        <v>13</v>
      </c>
      <c r="C462" s="24" t="s">
        <v>57</v>
      </c>
      <c r="D462" s="23">
        <v>4451322</v>
      </c>
      <c r="E462" s="24" t="s">
        <v>206</v>
      </c>
      <c r="F462" s="23">
        <v>17359939</v>
      </c>
      <c r="G462" s="24" t="s">
        <v>227</v>
      </c>
      <c r="H462" s="24" t="s">
        <v>55</v>
      </c>
      <c r="I462" s="24" t="s">
        <v>224</v>
      </c>
    </row>
    <row r="463" spans="1:9">
      <c r="A463" s="23">
        <v>2014</v>
      </c>
      <c r="B463" s="24" t="s">
        <v>13</v>
      </c>
      <c r="C463" s="24" t="s">
        <v>57</v>
      </c>
      <c r="D463" s="23">
        <v>4517486</v>
      </c>
      <c r="E463" s="24" t="s">
        <v>206</v>
      </c>
      <c r="F463" s="23">
        <v>3360054</v>
      </c>
      <c r="G463" s="24" t="s">
        <v>228</v>
      </c>
      <c r="H463" s="24" t="s">
        <v>55</v>
      </c>
      <c r="I463" s="24" t="s">
        <v>224</v>
      </c>
    </row>
    <row r="464" spans="1:9">
      <c r="A464" s="23">
        <v>2014</v>
      </c>
      <c r="B464" s="24" t="s">
        <v>13</v>
      </c>
      <c r="C464" s="24" t="s">
        <v>116</v>
      </c>
      <c r="D464" s="23">
        <v>60219</v>
      </c>
      <c r="E464" s="24" t="s">
        <v>206</v>
      </c>
      <c r="F464" s="23">
        <v>371615</v>
      </c>
      <c r="G464" s="24" t="s">
        <v>207</v>
      </c>
      <c r="H464" s="24" t="s">
        <v>55</v>
      </c>
      <c r="I464" s="24" t="s">
        <v>224</v>
      </c>
    </row>
    <row r="465" spans="1:9">
      <c r="A465" s="23">
        <v>2014</v>
      </c>
      <c r="B465" s="24" t="s">
        <v>13</v>
      </c>
      <c r="C465" s="24" t="s">
        <v>116</v>
      </c>
      <c r="D465" s="23">
        <v>7836306</v>
      </c>
      <c r="E465" s="24" t="s">
        <v>206</v>
      </c>
      <c r="F465" s="23">
        <v>37574283</v>
      </c>
      <c r="G465" s="24" t="s">
        <v>227</v>
      </c>
      <c r="H465" s="24" t="s">
        <v>55</v>
      </c>
      <c r="I465" s="24" t="s">
        <v>224</v>
      </c>
    </row>
    <row r="466" spans="1:9">
      <c r="A466" s="23">
        <v>2014</v>
      </c>
      <c r="B466" s="24" t="s">
        <v>13</v>
      </c>
      <c r="C466" s="24" t="s">
        <v>116</v>
      </c>
      <c r="D466" s="23">
        <v>10332739</v>
      </c>
      <c r="E466" s="24" t="s">
        <v>206</v>
      </c>
      <c r="F466" s="23">
        <v>5286681</v>
      </c>
      <c r="G466" s="24" t="s">
        <v>228</v>
      </c>
      <c r="H466" s="24" t="s">
        <v>55</v>
      </c>
      <c r="I466" s="24" t="s">
        <v>224</v>
      </c>
    </row>
    <row r="467" spans="1:9">
      <c r="A467" s="23">
        <v>2014</v>
      </c>
      <c r="B467" s="24" t="s">
        <v>13</v>
      </c>
      <c r="C467" s="24" t="s">
        <v>180</v>
      </c>
      <c r="D467" s="23">
        <v>35726</v>
      </c>
      <c r="E467" s="24" t="s">
        <v>206</v>
      </c>
      <c r="F467" s="23">
        <v>224947</v>
      </c>
      <c r="G467" s="24" t="s">
        <v>207</v>
      </c>
      <c r="H467" s="24" t="s">
        <v>55</v>
      </c>
      <c r="I467" s="24" t="s">
        <v>224</v>
      </c>
    </row>
    <row r="468" spans="1:9">
      <c r="A468" s="23">
        <v>2014</v>
      </c>
      <c r="B468" s="24" t="s">
        <v>13</v>
      </c>
      <c r="C468" s="24" t="s">
        <v>180</v>
      </c>
      <c r="D468" s="23">
        <v>4285497</v>
      </c>
      <c r="E468" s="24" t="s">
        <v>206</v>
      </c>
      <c r="F468" s="23">
        <v>14656769</v>
      </c>
      <c r="G468" s="24" t="s">
        <v>227</v>
      </c>
      <c r="H468" s="24" t="s">
        <v>55</v>
      </c>
      <c r="I468" s="24" t="s">
        <v>224</v>
      </c>
    </row>
    <row r="469" spans="1:9">
      <c r="A469" s="23">
        <v>2014</v>
      </c>
      <c r="B469" s="24" t="s">
        <v>13</v>
      </c>
      <c r="C469" s="24" t="s">
        <v>180</v>
      </c>
      <c r="D469" s="23">
        <v>15819351</v>
      </c>
      <c r="E469" s="24" t="s">
        <v>206</v>
      </c>
      <c r="F469" s="23">
        <v>22813007</v>
      </c>
      <c r="G469" s="24" t="s">
        <v>228</v>
      </c>
      <c r="H469" s="24" t="s">
        <v>55</v>
      </c>
      <c r="I469" s="24" t="s">
        <v>224</v>
      </c>
    </row>
    <row r="470" spans="1:9">
      <c r="A470" s="23">
        <v>2014</v>
      </c>
      <c r="B470" s="24" t="s">
        <v>13</v>
      </c>
      <c r="C470" s="24" t="s">
        <v>30</v>
      </c>
      <c r="D470" s="23">
        <v>161248</v>
      </c>
      <c r="E470" s="24" t="s">
        <v>206</v>
      </c>
      <c r="F470" s="23">
        <v>890184</v>
      </c>
      <c r="G470" s="24" t="s">
        <v>207</v>
      </c>
      <c r="H470" s="24" t="s">
        <v>55</v>
      </c>
      <c r="I470" s="24" t="s">
        <v>224</v>
      </c>
    </row>
    <row r="471" spans="1:9">
      <c r="A471" s="23">
        <v>2014</v>
      </c>
      <c r="B471" s="24" t="s">
        <v>13</v>
      </c>
      <c r="C471" s="24" t="s">
        <v>30</v>
      </c>
      <c r="D471" s="23">
        <v>949773</v>
      </c>
      <c r="E471" s="24" t="s">
        <v>206</v>
      </c>
      <c r="F471" s="23">
        <v>3507326</v>
      </c>
      <c r="G471" s="24" t="s">
        <v>227</v>
      </c>
      <c r="H471" s="24" t="s">
        <v>55</v>
      </c>
      <c r="I471" s="24" t="s">
        <v>224</v>
      </c>
    </row>
    <row r="472" spans="1:9">
      <c r="A472" s="23">
        <v>2014</v>
      </c>
      <c r="B472" s="24" t="s">
        <v>13</v>
      </c>
      <c r="C472" s="24" t="s">
        <v>30</v>
      </c>
      <c r="D472" s="23">
        <v>23342213</v>
      </c>
      <c r="E472" s="24" t="s">
        <v>206</v>
      </c>
      <c r="F472" s="23">
        <v>13036419</v>
      </c>
      <c r="G472" s="24" t="s">
        <v>228</v>
      </c>
      <c r="H472" s="24" t="s">
        <v>55</v>
      </c>
      <c r="I472" s="24" t="s">
        <v>224</v>
      </c>
    </row>
    <row r="473" spans="1:9">
      <c r="A473" s="23">
        <v>2014</v>
      </c>
      <c r="B473" s="24" t="s">
        <v>13</v>
      </c>
      <c r="C473" s="24" t="s">
        <v>6</v>
      </c>
      <c r="D473" s="23">
        <v>77749</v>
      </c>
      <c r="E473" s="24" t="s">
        <v>206</v>
      </c>
      <c r="F473" s="23">
        <v>500814</v>
      </c>
      <c r="G473" s="24" t="s">
        <v>207</v>
      </c>
      <c r="H473" s="24" t="s">
        <v>55</v>
      </c>
      <c r="I473" s="24" t="s">
        <v>224</v>
      </c>
    </row>
    <row r="474" spans="1:9">
      <c r="A474" s="23">
        <v>2014</v>
      </c>
      <c r="B474" s="24" t="s">
        <v>13</v>
      </c>
      <c r="C474" s="24" t="s">
        <v>6</v>
      </c>
      <c r="D474" s="23">
        <v>16852535</v>
      </c>
      <c r="E474" s="24" t="s">
        <v>206</v>
      </c>
      <c r="F474" s="23">
        <v>55532188</v>
      </c>
      <c r="G474" s="24" t="s">
        <v>227</v>
      </c>
      <c r="H474" s="24" t="s">
        <v>55</v>
      </c>
      <c r="I474" s="24" t="s">
        <v>224</v>
      </c>
    </row>
    <row r="475" spans="1:9">
      <c r="A475" s="23">
        <v>2014</v>
      </c>
      <c r="B475" s="24" t="s">
        <v>13</v>
      </c>
      <c r="C475" s="24" t="s">
        <v>6</v>
      </c>
      <c r="D475" s="23">
        <v>59706652</v>
      </c>
      <c r="E475" s="24" t="s">
        <v>206</v>
      </c>
      <c r="F475" s="23">
        <v>39124638</v>
      </c>
      <c r="G475" s="24" t="s">
        <v>228</v>
      </c>
      <c r="H475" s="24" t="s">
        <v>55</v>
      </c>
      <c r="I475" s="24" t="s">
        <v>224</v>
      </c>
    </row>
    <row r="476" spans="1:9">
      <c r="A476" s="23">
        <v>2014</v>
      </c>
      <c r="B476" s="24" t="s">
        <v>13</v>
      </c>
      <c r="C476" s="24" t="s">
        <v>58</v>
      </c>
      <c r="D476" s="23">
        <v>130649</v>
      </c>
      <c r="E476" s="24" t="s">
        <v>206</v>
      </c>
      <c r="F476" s="23">
        <v>886660</v>
      </c>
      <c r="G476" s="24" t="s">
        <v>207</v>
      </c>
      <c r="H476" s="24" t="s">
        <v>55</v>
      </c>
      <c r="I476" s="24" t="s">
        <v>224</v>
      </c>
    </row>
    <row r="477" spans="1:9">
      <c r="A477" s="23">
        <v>2014</v>
      </c>
      <c r="B477" s="24" t="s">
        <v>13</v>
      </c>
      <c r="C477" s="24" t="s">
        <v>58</v>
      </c>
      <c r="D477" s="23">
        <v>9325621</v>
      </c>
      <c r="E477" s="24" t="s">
        <v>206</v>
      </c>
      <c r="F477" s="23">
        <v>6812176</v>
      </c>
      <c r="G477" s="24" t="s">
        <v>228</v>
      </c>
      <c r="H477" s="24" t="s">
        <v>55</v>
      </c>
      <c r="I477" s="24" t="s">
        <v>224</v>
      </c>
    </row>
    <row r="478" spans="1:9">
      <c r="A478" s="23">
        <v>2014</v>
      </c>
      <c r="B478" s="24" t="s">
        <v>13</v>
      </c>
      <c r="C478" s="24" t="s">
        <v>58</v>
      </c>
      <c r="D478" s="23">
        <v>18049350</v>
      </c>
      <c r="E478" s="24" t="s">
        <v>206</v>
      </c>
      <c r="F478" s="23">
        <v>55723798</v>
      </c>
      <c r="G478" s="24" t="s">
        <v>227</v>
      </c>
      <c r="H478" s="24" t="s">
        <v>55</v>
      </c>
      <c r="I478" s="24" t="s">
        <v>224</v>
      </c>
    </row>
    <row r="479" spans="1:9">
      <c r="A479" s="23">
        <v>2014</v>
      </c>
      <c r="B479" s="24" t="s">
        <v>13</v>
      </c>
      <c r="C479" s="24" t="s">
        <v>225</v>
      </c>
      <c r="D479" s="23">
        <v>34670</v>
      </c>
      <c r="E479" s="24" t="s">
        <v>206</v>
      </c>
      <c r="F479" s="23">
        <v>146909</v>
      </c>
      <c r="G479" s="24" t="s">
        <v>207</v>
      </c>
      <c r="H479" s="24" t="s">
        <v>55</v>
      </c>
      <c r="I479" s="24" t="s">
        <v>224</v>
      </c>
    </row>
    <row r="480" spans="1:9">
      <c r="A480" s="23">
        <v>2014</v>
      </c>
      <c r="B480" s="24" t="s">
        <v>13</v>
      </c>
      <c r="C480" s="24" t="s">
        <v>225</v>
      </c>
      <c r="D480" s="23">
        <v>1956475</v>
      </c>
      <c r="E480" s="24" t="s">
        <v>206</v>
      </c>
      <c r="F480" s="23">
        <v>5388427</v>
      </c>
      <c r="G480" s="24" t="s">
        <v>227</v>
      </c>
      <c r="H480" s="24" t="s">
        <v>55</v>
      </c>
      <c r="I480" s="24" t="s">
        <v>224</v>
      </c>
    </row>
    <row r="481" spans="1:9">
      <c r="A481" s="23">
        <v>2014</v>
      </c>
      <c r="B481" s="24" t="s">
        <v>13</v>
      </c>
      <c r="C481" s="24" t="s">
        <v>225</v>
      </c>
      <c r="D481" s="23">
        <v>25873904</v>
      </c>
      <c r="E481" s="24" t="s">
        <v>206</v>
      </c>
      <c r="F481" s="23">
        <v>15544286</v>
      </c>
      <c r="G481" s="24" t="s">
        <v>228</v>
      </c>
      <c r="H481" s="24" t="s">
        <v>55</v>
      </c>
      <c r="I481" s="24" t="s">
        <v>224</v>
      </c>
    </row>
    <row r="482" spans="1:9">
      <c r="A482" s="23">
        <v>2014</v>
      </c>
      <c r="B482" s="24" t="s">
        <v>13</v>
      </c>
      <c r="C482" s="24" t="s">
        <v>122</v>
      </c>
      <c r="D482" s="23">
        <v>205352</v>
      </c>
      <c r="E482" s="24" t="s">
        <v>206</v>
      </c>
      <c r="F482" s="23">
        <v>1491985</v>
      </c>
      <c r="G482" s="24" t="s">
        <v>207</v>
      </c>
      <c r="H482" s="24" t="s">
        <v>55</v>
      </c>
      <c r="I482" s="24" t="s">
        <v>224</v>
      </c>
    </row>
    <row r="483" spans="1:9">
      <c r="A483" s="23">
        <v>2014</v>
      </c>
      <c r="B483" s="24" t="s">
        <v>13</v>
      </c>
      <c r="C483" s="24" t="s">
        <v>122</v>
      </c>
      <c r="D483" s="23">
        <v>6495826</v>
      </c>
      <c r="E483" s="24" t="s">
        <v>206</v>
      </c>
      <c r="F483" s="23">
        <v>26481530</v>
      </c>
      <c r="G483" s="24" t="s">
        <v>227</v>
      </c>
      <c r="H483" s="24" t="s">
        <v>55</v>
      </c>
      <c r="I483" s="24" t="s">
        <v>224</v>
      </c>
    </row>
    <row r="484" spans="1:9">
      <c r="A484" s="23">
        <v>2014</v>
      </c>
      <c r="B484" s="24" t="s">
        <v>13</v>
      </c>
      <c r="C484" s="24" t="s">
        <v>122</v>
      </c>
      <c r="D484" s="23">
        <v>19275252</v>
      </c>
      <c r="E484" s="24" t="s">
        <v>206</v>
      </c>
      <c r="F484" s="23">
        <v>29643849</v>
      </c>
      <c r="G484" s="24" t="s">
        <v>228</v>
      </c>
      <c r="H484" s="24" t="s">
        <v>55</v>
      </c>
      <c r="I484" s="24" t="s">
        <v>224</v>
      </c>
    </row>
    <row r="485" spans="1:9">
      <c r="A485" s="23">
        <v>2014</v>
      </c>
      <c r="B485" s="24" t="s">
        <v>13</v>
      </c>
      <c r="C485" s="24" t="s">
        <v>59</v>
      </c>
      <c r="D485" s="23">
        <v>247561</v>
      </c>
      <c r="E485" s="24" t="s">
        <v>206</v>
      </c>
      <c r="F485" s="23">
        <v>1498817</v>
      </c>
      <c r="G485" s="24" t="s">
        <v>207</v>
      </c>
      <c r="H485" s="24" t="s">
        <v>55</v>
      </c>
      <c r="I485" s="24" t="s">
        <v>224</v>
      </c>
    </row>
    <row r="486" spans="1:9">
      <c r="A486" s="23">
        <v>2014</v>
      </c>
      <c r="B486" s="24" t="s">
        <v>13</v>
      </c>
      <c r="C486" s="24" t="s">
        <v>59</v>
      </c>
      <c r="D486" s="23">
        <v>33144622</v>
      </c>
      <c r="E486" s="24" t="s">
        <v>206</v>
      </c>
      <c r="F486" s="23">
        <v>82844849</v>
      </c>
      <c r="G486" s="24" t="s">
        <v>227</v>
      </c>
      <c r="H486" s="24" t="s">
        <v>55</v>
      </c>
      <c r="I486" s="24" t="s">
        <v>224</v>
      </c>
    </row>
    <row r="487" spans="1:9">
      <c r="A487" s="23">
        <v>2014</v>
      </c>
      <c r="B487" s="24" t="s">
        <v>13</v>
      </c>
      <c r="C487" s="24" t="s">
        <v>59</v>
      </c>
      <c r="D487" s="23">
        <v>75532466</v>
      </c>
      <c r="E487" s="24" t="s">
        <v>206</v>
      </c>
      <c r="F487" s="23">
        <v>58759895</v>
      </c>
      <c r="G487" s="24" t="s">
        <v>228</v>
      </c>
      <c r="H487" s="24" t="s">
        <v>55</v>
      </c>
      <c r="I487" s="24" t="s">
        <v>224</v>
      </c>
    </row>
    <row r="488" spans="1:9">
      <c r="A488" s="23">
        <v>2014</v>
      </c>
      <c r="B488" s="24" t="s">
        <v>13</v>
      </c>
      <c r="C488" s="24" t="s">
        <v>28</v>
      </c>
      <c r="D488" s="23">
        <v>217717</v>
      </c>
      <c r="E488" s="24" t="s">
        <v>206</v>
      </c>
      <c r="F488" s="23">
        <v>1144121</v>
      </c>
      <c r="G488" s="24" t="s">
        <v>207</v>
      </c>
      <c r="H488" s="24" t="s">
        <v>55</v>
      </c>
      <c r="I488" s="24" t="s">
        <v>224</v>
      </c>
    </row>
    <row r="489" spans="1:9">
      <c r="A489" s="23">
        <v>2014</v>
      </c>
      <c r="B489" s="24" t="s">
        <v>13</v>
      </c>
      <c r="C489" s="24" t="s">
        <v>28</v>
      </c>
      <c r="D489" s="23">
        <v>1644213</v>
      </c>
      <c r="E489" s="24" t="s">
        <v>206</v>
      </c>
      <c r="F489" s="23">
        <v>1097454</v>
      </c>
      <c r="G489" s="24" t="s">
        <v>228</v>
      </c>
      <c r="H489" s="24" t="s">
        <v>55</v>
      </c>
      <c r="I489" s="24" t="s">
        <v>224</v>
      </c>
    </row>
    <row r="490" spans="1:9">
      <c r="A490" s="23">
        <v>2014</v>
      </c>
      <c r="B490" s="24" t="s">
        <v>13</v>
      </c>
      <c r="C490" s="24" t="s">
        <v>28</v>
      </c>
      <c r="D490" s="23">
        <v>22595133</v>
      </c>
      <c r="E490" s="24" t="s">
        <v>206</v>
      </c>
      <c r="F490" s="23">
        <v>37376109</v>
      </c>
      <c r="G490" s="24" t="s">
        <v>227</v>
      </c>
      <c r="H490" s="24" t="s">
        <v>55</v>
      </c>
      <c r="I490" s="24" t="s">
        <v>224</v>
      </c>
    </row>
    <row r="491" spans="1:9">
      <c r="A491" s="23">
        <v>2014</v>
      </c>
      <c r="B491" s="24" t="s">
        <v>13</v>
      </c>
      <c r="C491" s="24" t="s">
        <v>16</v>
      </c>
      <c r="D491" s="23">
        <v>10028977</v>
      </c>
      <c r="E491" s="24" t="s">
        <v>206</v>
      </c>
      <c r="F491" s="23">
        <v>34147593</v>
      </c>
      <c r="G491" s="24" t="s">
        <v>207</v>
      </c>
      <c r="H491" s="24" t="s">
        <v>55</v>
      </c>
      <c r="I491" s="24" t="s">
        <v>17</v>
      </c>
    </row>
    <row r="492" spans="1:9">
      <c r="A492" s="23">
        <v>2014</v>
      </c>
      <c r="B492" s="24" t="s">
        <v>13</v>
      </c>
      <c r="C492" s="24" t="s">
        <v>16</v>
      </c>
      <c r="D492" s="23">
        <v>181113103</v>
      </c>
      <c r="E492" s="24" t="s">
        <v>206</v>
      </c>
      <c r="F492" s="23">
        <v>506536711</v>
      </c>
      <c r="G492" s="24" t="s">
        <v>227</v>
      </c>
      <c r="H492" s="24" t="s">
        <v>55</v>
      </c>
      <c r="I492" s="24" t="s">
        <v>17</v>
      </c>
    </row>
    <row r="493" spans="1:9">
      <c r="A493" s="23">
        <v>2014</v>
      </c>
      <c r="B493" s="24" t="s">
        <v>13</v>
      </c>
      <c r="C493" s="24" t="s">
        <v>16</v>
      </c>
      <c r="D493" s="23">
        <v>288196747</v>
      </c>
      <c r="E493" s="24" t="s">
        <v>206</v>
      </c>
      <c r="F493" s="23">
        <v>244834487</v>
      </c>
      <c r="G493" s="24" t="s">
        <v>228</v>
      </c>
      <c r="H493" s="24" t="s">
        <v>55</v>
      </c>
      <c r="I493" s="2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14" zoomScale="90" zoomScaleNormal="90" workbookViewId="0">
      <selection activeCell="A14" sqref="A14"/>
    </sheetView>
  </sheetViews>
  <sheetFormatPr baseColWidth="10" defaultRowHeight="15"/>
  <cols>
    <col min="1" max="1" width="49.28515625" style="6" bestFit="1" customWidth="1"/>
    <col min="2" max="3" width="11.42578125" style="6" customWidth="1"/>
  </cols>
  <sheetData>
    <row r="1" spans="1:19" ht="18.75">
      <c r="A1" s="7" t="s">
        <v>31</v>
      </c>
    </row>
    <row r="2" spans="1:19">
      <c r="A2" s="8" t="s">
        <v>32</v>
      </c>
    </row>
    <row r="3" spans="1:19">
      <c r="A3" s="8" t="s">
        <v>33</v>
      </c>
      <c r="M3" s="165"/>
      <c r="S3" s="165"/>
    </row>
    <row r="4" spans="1:19" s="6" customFormat="1">
      <c r="B4" s="6">
        <v>2000</v>
      </c>
      <c r="C4" s="6">
        <v>2001</v>
      </c>
      <c r="D4" s="6">
        <v>2002</v>
      </c>
      <c r="E4" s="6">
        <v>2003</v>
      </c>
      <c r="F4" s="6">
        <v>2004</v>
      </c>
      <c r="G4" s="6">
        <v>2005</v>
      </c>
      <c r="H4" s="6">
        <v>2006</v>
      </c>
      <c r="I4" s="6">
        <v>2007</v>
      </c>
      <c r="J4" s="6">
        <v>2008</v>
      </c>
      <c r="K4" s="6">
        <v>2009</v>
      </c>
      <c r="L4" s="6">
        <v>2010</v>
      </c>
      <c r="M4" s="6">
        <v>2011</v>
      </c>
      <c r="N4" s="6">
        <v>2012</v>
      </c>
      <c r="O4" s="6">
        <v>2013</v>
      </c>
      <c r="P4" s="6">
        <v>2014</v>
      </c>
      <c r="Q4" s="6">
        <v>2015</v>
      </c>
      <c r="R4" s="6">
        <v>2016</v>
      </c>
    </row>
    <row r="5" spans="1:19" s="6" customFormat="1">
      <c r="A5" s="6" t="s">
        <v>70</v>
      </c>
      <c r="B5" s="9">
        <v>97.4</v>
      </c>
      <c r="C5" s="9">
        <v>98.3</v>
      </c>
      <c r="D5" s="9">
        <v>99.2</v>
      </c>
      <c r="E5" s="9">
        <v>99.4</v>
      </c>
      <c r="F5" s="9">
        <v>99.9</v>
      </c>
      <c r="G5" s="9">
        <v>100</v>
      </c>
      <c r="H5" s="9">
        <v>100.9</v>
      </c>
      <c r="I5" s="9">
        <v>103.2</v>
      </c>
      <c r="J5" s="9">
        <v>107.1</v>
      </c>
      <c r="K5" s="9">
        <v>109.1</v>
      </c>
      <c r="L5" s="9">
        <v>110.3</v>
      </c>
      <c r="M5" s="9">
        <v>113</v>
      </c>
      <c r="N5" s="9">
        <v>115.9</v>
      </c>
      <c r="O5" s="9">
        <v>117.9</v>
      </c>
      <c r="P5" s="9">
        <v>119.6</v>
      </c>
      <c r="Q5" s="9">
        <f>P5+(P5*0.460405156537753%)</f>
        <v>120.15064456721915</v>
      </c>
    </row>
    <row r="6" spans="1:19">
      <c r="A6" s="6" t="s">
        <v>277</v>
      </c>
      <c r="B6" s="9">
        <f>$P$6*(B5/$P$5)*($P$12/B12)</f>
        <v>4.5505667342873348</v>
      </c>
      <c r="C6" s="9">
        <f t="shared" ref="C6:Q6" si="0">$P$6*(C5/$P$5)*($P$12/C12)</f>
        <v>4.5088442160563833</v>
      </c>
      <c r="D6" s="9">
        <f t="shared" si="0"/>
        <v>4.4592187769255398</v>
      </c>
      <c r="E6" s="9">
        <f t="shared" si="0"/>
        <v>4.4079532050125598</v>
      </c>
      <c r="F6" s="9">
        <f t="shared" si="0"/>
        <v>4.3533552207664705</v>
      </c>
      <c r="G6" s="9">
        <f t="shared" si="0"/>
        <v>4.2749163879598662</v>
      </c>
      <c r="H6" s="9">
        <f t="shared" si="0"/>
        <v>4.237122431681243</v>
      </c>
      <c r="I6" s="9">
        <f t="shared" si="0"/>
        <v>4.2379574566518574</v>
      </c>
      <c r="J6" s="9">
        <f t="shared" si="0"/>
        <v>4.2789116369205766</v>
      </c>
      <c r="K6" s="9">
        <f t="shared" si="0"/>
        <v>4.3506844955822901</v>
      </c>
      <c r="L6" s="9">
        <f t="shared" si="0"/>
        <v>4.3498457342432966</v>
      </c>
      <c r="M6" s="9">
        <f t="shared" si="0"/>
        <v>4.3480247690320883</v>
      </c>
      <c r="N6" s="9">
        <f t="shared" si="0"/>
        <v>4.3653110957228947</v>
      </c>
      <c r="O6" s="9">
        <f t="shared" si="0"/>
        <v>4.3713151963613912</v>
      </c>
      <c r="P6" s="9">
        <v>4.4000000000000004</v>
      </c>
      <c r="Q6" s="9">
        <f t="shared" si="0"/>
        <v>4.3984359822767969</v>
      </c>
    </row>
    <row r="7" spans="1:19">
      <c r="A7" s="6" t="s">
        <v>278</v>
      </c>
      <c r="B7" s="9">
        <f>$P$7*(B5/$P$5)*($P$12/B12)</f>
        <v>2.8958151945464849</v>
      </c>
      <c r="C7" s="9">
        <f t="shared" ref="C7:Q7" si="1">$P$7*(C5/$P$5)*($P$12/C12)</f>
        <v>2.8692645011267888</v>
      </c>
      <c r="D7" s="9">
        <f t="shared" si="1"/>
        <v>2.8376846762253431</v>
      </c>
      <c r="E7" s="9">
        <f t="shared" si="1"/>
        <v>2.8050611304625375</v>
      </c>
      <c r="F7" s="9">
        <f t="shared" si="1"/>
        <v>2.7703169586695715</v>
      </c>
      <c r="G7" s="9">
        <f t="shared" si="1"/>
        <v>2.7204013377926417</v>
      </c>
      <c r="H7" s="9">
        <f t="shared" si="1"/>
        <v>2.6963506383426092</v>
      </c>
      <c r="I7" s="9">
        <f t="shared" si="1"/>
        <v>2.6968820178693633</v>
      </c>
      <c r="J7" s="9">
        <f t="shared" si="1"/>
        <v>2.7229437689494573</v>
      </c>
      <c r="K7" s="9">
        <f t="shared" si="1"/>
        <v>2.7686174062796383</v>
      </c>
      <c r="L7" s="9">
        <f t="shared" si="1"/>
        <v>2.7680836490639154</v>
      </c>
      <c r="M7" s="9">
        <f t="shared" si="1"/>
        <v>2.7669248530204191</v>
      </c>
      <c r="N7" s="9">
        <f t="shared" si="1"/>
        <v>2.777925242732751</v>
      </c>
      <c r="O7" s="9">
        <f t="shared" si="1"/>
        <v>2.7817460340481577</v>
      </c>
      <c r="P7" s="9">
        <v>2.8</v>
      </c>
      <c r="Q7" s="166">
        <f t="shared" si="1"/>
        <v>2.7990047159943248</v>
      </c>
    </row>
    <row r="8" spans="1:19">
      <c r="A8" s="6" t="s">
        <v>230</v>
      </c>
      <c r="B8" s="10">
        <f>'Import DE Unit Value'!$K$25</f>
        <v>1.9712273304390553</v>
      </c>
      <c r="C8" s="10">
        <f>'Import DE Unit Value'!$K26</f>
        <v>2.0648605373402735</v>
      </c>
      <c r="D8" s="10">
        <f>'Import DE Unit Value'!$K27</f>
        <v>1.8784861519447666</v>
      </c>
      <c r="E8" s="10">
        <f>'Import DE Unit Value'!$K28</f>
        <v>1.8165014236797292</v>
      </c>
      <c r="F8" s="10">
        <f>'Import DE Unit Value'!$K29</f>
        <v>1.6640716062614158</v>
      </c>
      <c r="G8" s="10">
        <f>'Import DE Unit Value'!$K30</f>
        <v>1.6578343351467908</v>
      </c>
      <c r="H8" s="10">
        <f>'Import DE Unit Value'!$K31</f>
        <v>1.6366875520297703</v>
      </c>
      <c r="I8" s="10">
        <f>'Import DE Unit Value'!$K32</f>
        <v>1.5402861975672901</v>
      </c>
      <c r="J8" s="10">
        <f>'Import DE Unit Value'!$K33</f>
        <v>1.6046837374777192</v>
      </c>
      <c r="K8" s="10">
        <f>'Import DE Unit Value'!$K34</f>
        <v>1.5146312245787685</v>
      </c>
      <c r="L8" s="10">
        <f>'Import DE Unit Value'!$K35</f>
        <v>1.5183895954591642</v>
      </c>
      <c r="M8" s="10">
        <f>'Import DE Unit Value'!$K36</f>
        <v>1.5100774911014476</v>
      </c>
      <c r="N8" s="10">
        <f>'Import DE Unit Value'!$K37</f>
        <v>1.6113906151342237</v>
      </c>
      <c r="O8" s="10">
        <f>'Import DE Unit Value'!$K38</f>
        <v>1.7148063632432278</v>
      </c>
      <c r="P8" s="4">
        <f>'Import DE Unit Value'!K39</f>
        <v>1.6496435430775671</v>
      </c>
      <c r="Q8" s="4">
        <f>'Import DE Unit Value'!K40</f>
        <v>1.6328393166575477</v>
      </c>
    </row>
    <row r="9" spans="1:19">
      <c r="A9" s="6" t="s">
        <v>69</v>
      </c>
      <c r="B9" s="10">
        <f>'Import DE Unit Value'!$E$25</f>
        <v>2.8141050483091035</v>
      </c>
      <c r="C9" s="10">
        <f>'Import DE Unit Value'!$E26</f>
        <v>2.8332877421810272</v>
      </c>
      <c r="D9" s="10">
        <f>'Import DE Unit Value'!$E27</f>
        <v>2.5945941653706024</v>
      </c>
      <c r="E9" s="10">
        <f>'Import DE Unit Value'!$E28</f>
        <v>2.3085698139183517</v>
      </c>
      <c r="F9" s="10">
        <f>'Import DE Unit Value'!$E29</f>
        <v>2.1744525105014518</v>
      </c>
      <c r="G9" s="10">
        <f>'Import DE Unit Value'!$E30</f>
        <v>1.8043986338391484</v>
      </c>
      <c r="H9" s="10">
        <f>'Import DE Unit Value'!$E31</f>
        <v>1.6622165005700869</v>
      </c>
      <c r="I9" s="10">
        <f>'Import DE Unit Value'!$E32</f>
        <v>1.2852545206578359</v>
      </c>
      <c r="J9" s="10">
        <f>'Import DE Unit Value'!$E33</f>
        <v>1.114437715788787</v>
      </c>
      <c r="K9" s="10">
        <f>'Import DE Unit Value'!$E34</f>
        <v>1.0874709993894069</v>
      </c>
      <c r="L9" s="10">
        <f>'Import DE Unit Value'!$E35</f>
        <v>1.1933950385616845</v>
      </c>
      <c r="M9" s="10">
        <f>'Import DE Unit Value'!$E36</f>
        <v>1.1256442498876373</v>
      </c>
      <c r="N9" s="10">
        <f>'Import DE Unit Value'!$E37</f>
        <v>1.1616733210190342</v>
      </c>
      <c r="O9" s="10">
        <f>'Import DE Unit Value'!$E38</f>
        <v>1.0446264649686783</v>
      </c>
      <c r="P9" s="4">
        <f>'Import DE Unit Value'!E39</f>
        <v>1.0223146315763432</v>
      </c>
      <c r="Q9" s="4">
        <f>'Import DE Unit Value'!E40</f>
        <v>1.0941058165620288</v>
      </c>
    </row>
    <row r="10" spans="1:19" s="173" customFormat="1" hidden="1">
      <c r="A10" s="6" t="s">
        <v>68</v>
      </c>
      <c r="B10" s="10">
        <f>'Export SA Unit Value'!$C25</f>
        <v>3.8861012071072665</v>
      </c>
      <c r="C10" s="10">
        <f>'Export SA Unit Value'!$C26</f>
        <v>3.4528077946434932</v>
      </c>
      <c r="D10" s="10">
        <f>'Export SA Unit Value'!$C27</f>
        <v>2.7191126092634765</v>
      </c>
      <c r="E10" s="10">
        <f>'Export SA Unit Value'!$C28</f>
        <v>3.3973998140720338</v>
      </c>
      <c r="F10" s="10">
        <f>'Export SA Unit Value'!$C29</f>
        <v>2.7947039869585582</v>
      </c>
      <c r="G10" s="10">
        <f>'Export SA Unit Value'!$C30</f>
        <v>2.4279501707165432</v>
      </c>
      <c r="H10" s="10">
        <f>'Export SA Unit Value'!$C31</f>
        <v>2.3980540594676754</v>
      </c>
      <c r="I10" s="10">
        <f>'Export SA Unit Value'!$C32</f>
        <v>2.2047492643137296</v>
      </c>
      <c r="J10" s="10">
        <f>'Export SA Unit Value'!$C33</f>
        <v>1.8481058371311581</v>
      </c>
      <c r="K10" s="10">
        <f>'Export SA Unit Value'!$C34</f>
        <v>1.4801162558620835</v>
      </c>
      <c r="L10" s="10">
        <f>'Export SA Unit Value'!$C35</f>
        <v>1.7093348683722616</v>
      </c>
      <c r="M10" s="10">
        <f>'Export SA Unit Value'!$C36</f>
        <v>1.6615730165369604</v>
      </c>
      <c r="N10" s="10">
        <f>'Export SA Unit Value'!$C37</f>
        <v>1.4538180951226385</v>
      </c>
      <c r="O10" s="10">
        <f>'Export SA Unit Value'!$C38</f>
        <v>1.2490165431509572</v>
      </c>
      <c r="P10" s="10">
        <f>'Export SA Unit Value'!$C39</f>
        <v>1.2416681167942309</v>
      </c>
      <c r="Q10" s="10">
        <f>'Export SA Unit Value'!$C40</f>
        <v>0.76568209248732677</v>
      </c>
      <c r="R10" s="173" t="s">
        <v>279</v>
      </c>
    </row>
    <row r="11" spans="1:19" hidden="1">
      <c r="A11" s="6" t="s">
        <v>71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9" s="6" customFormat="1">
      <c r="A12" s="6" t="s">
        <v>53</v>
      </c>
      <c r="B12" s="9">
        <v>91.5</v>
      </c>
      <c r="C12" s="9">
        <v>93.2</v>
      </c>
      <c r="D12" s="9">
        <v>95.1</v>
      </c>
      <c r="E12" s="9">
        <v>96.4</v>
      </c>
      <c r="F12" s="9">
        <v>98.1</v>
      </c>
      <c r="G12" s="9">
        <v>100</v>
      </c>
      <c r="H12" s="9">
        <v>101.8</v>
      </c>
      <c r="I12" s="9">
        <v>104.1</v>
      </c>
      <c r="J12" s="9">
        <v>107</v>
      </c>
      <c r="K12" s="9">
        <v>107.2</v>
      </c>
      <c r="L12" s="9">
        <v>108.4</v>
      </c>
      <c r="M12" s="9">
        <v>111.1</v>
      </c>
      <c r="N12" s="9">
        <v>113.5</v>
      </c>
      <c r="O12" s="9">
        <v>115.3</v>
      </c>
      <c r="P12" s="9">
        <v>116.2</v>
      </c>
      <c r="Q12" s="9">
        <f>P12+(O12*0.5/100)</f>
        <v>116.7765</v>
      </c>
      <c r="R12" s="9">
        <f>Q12+(P12*0.3/100)</f>
        <v>117.1251</v>
      </c>
    </row>
    <row r="18" spans="9:9">
      <c r="I18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  <row r="26" spans="9:9">
      <c r="I26" s="11"/>
    </row>
    <row r="27" spans="9:9">
      <c r="I27" s="11"/>
    </row>
    <row r="28" spans="9:9">
      <c r="I28" s="11"/>
    </row>
    <row r="29" spans="9:9">
      <c r="I29" s="11"/>
    </row>
    <row r="30" spans="9:9">
      <c r="I30" s="11"/>
    </row>
    <row r="31" spans="9:9">
      <c r="I31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3"/>
  <sheetViews>
    <sheetView topLeftCell="A2" zoomScale="80" zoomScaleNormal="80" workbookViewId="0">
      <selection activeCell="A14" sqref="A14"/>
    </sheetView>
  </sheetViews>
  <sheetFormatPr baseColWidth="10" defaultRowHeight="15"/>
  <cols>
    <col min="1" max="1" width="35.85546875" style="25" customWidth="1"/>
    <col min="2" max="5" width="13" style="25" customWidth="1"/>
    <col min="6" max="9" width="11.42578125" style="25"/>
    <col min="10" max="12" width="12" style="25" bestFit="1" customWidth="1"/>
    <col min="13" max="16384" width="11.42578125" style="25"/>
  </cols>
  <sheetData>
    <row r="2" spans="1:4" ht="18.75">
      <c r="A2" s="26" t="s">
        <v>265</v>
      </c>
    </row>
    <row r="3" spans="1:4" ht="18.75">
      <c r="A3" s="26" t="s">
        <v>260</v>
      </c>
    </row>
    <row r="4" spans="1:4">
      <c r="B4" s="143" t="s">
        <v>261</v>
      </c>
      <c r="C4" s="143" t="s">
        <v>264</v>
      </c>
    </row>
    <row r="5" spans="1:4" ht="15.75">
      <c r="A5" s="27" t="s">
        <v>269</v>
      </c>
      <c r="B5" s="28">
        <f>B26*1.25*0.4</f>
        <v>0.24710417058000003</v>
      </c>
      <c r="C5" s="28">
        <f>B5*0.75</f>
        <v>0.18532812793500003</v>
      </c>
    </row>
    <row r="6" spans="1:4" ht="15.75">
      <c r="A6" s="27" t="s">
        <v>268</v>
      </c>
      <c r="B6" s="28">
        <f>B26*1.25-B5</f>
        <v>0.37065625587000006</v>
      </c>
      <c r="C6" s="28">
        <f>B6*0.75</f>
        <v>0.27799219190250002</v>
      </c>
    </row>
    <row r="7" spans="1:4" ht="15.75">
      <c r="A7" s="27" t="s">
        <v>266</v>
      </c>
      <c r="B7" s="28">
        <f>SUM(B32:B35)</f>
        <v>1.0718862594059999</v>
      </c>
      <c r="C7" s="28">
        <f t="shared" ref="C7:C10" si="0">B7*0.75</f>
        <v>0.80391469455449993</v>
      </c>
    </row>
    <row r="8" spans="1:4" ht="15.75">
      <c r="A8" s="27" t="s">
        <v>235</v>
      </c>
      <c r="B8" s="28">
        <f>C8/0.75</f>
        <v>1.0666666666666667</v>
      </c>
      <c r="C8" s="28">
        <v>0.8</v>
      </c>
    </row>
    <row r="9" spans="1:4" ht="15.75">
      <c r="A9" s="27" t="s">
        <v>67</v>
      </c>
      <c r="B9" s="28">
        <f>(2.8/0.75)-SUM(B5:B8)</f>
        <v>0.97701998081066632</v>
      </c>
      <c r="C9" s="28">
        <f t="shared" si="0"/>
        <v>0.73276498560799974</v>
      </c>
      <c r="D9" s="162"/>
    </row>
    <row r="10" spans="1:4" ht="15.75">
      <c r="A10" s="27" t="s">
        <v>27</v>
      </c>
      <c r="B10" s="28">
        <f>SUM(B5:B9)</f>
        <v>3.7333333333333329</v>
      </c>
      <c r="C10" s="28">
        <f t="shared" si="0"/>
        <v>2.8</v>
      </c>
    </row>
    <row r="14" spans="1:4">
      <c r="A14" s="29" t="s">
        <v>300</v>
      </c>
    </row>
    <row r="15" spans="1:4">
      <c r="A15" s="25" t="s">
        <v>251</v>
      </c>
      <c r="B15" s="29"/>
      <c r="C15" s="29"/>
      <c r="D15" s="29"/>
    </row>
    <row r="17" spans="1:4">
      <c r="A17" s="30" t="s">
        <v>60</v>
      </c>
      <c r="B17" s="31" t="s">
        <v>245</v>
      </c>
      <c r="C17" s="31" t="s">
        <v>253</v>
      </c>
    </row>
    <row r="18" spans="1:4">
      <c r="A18" s="32" t="s">
        <v>252</v>
      </c>
      <c r="B18" s="33">
        <f>Q53*Currencies!$E$29</f>
        <v>1.111872E-2</v>
      </c>
      <c r="C18" s="33">
        <f>Q53*Currencies!$E$29</f>
        <v>1.111872E-2</v>
      </c>
    </row>
    <row r="19" spans="1:4">
      <c r="A19" s="32" t="s">
        <v>254</v>
      </c>
      <c r="B19" s="33">
        <f>(SUM(Q48:Q49)*Currencies!$E$29)</f>
        <v>7.4356439999999996E-2</v>
      </c>
      <c r="C19" s="33">
        <f>(SUM(Q48:Q49)*Currencies!$E$29)</f>
        <v>7.4356439999999996E-2</v>
      </c>
    </row>
    <row r="20" spans="1:4">
      <c r="A20" s="32" t="s">
        <v>244</v>
      </c>
      <c r="B20" s="149">
        <f>Q57*Currencies!$E$29</f>
        <v>7.6441199999999999E-3</v>
      </c>
      <c r="C20" s="149">
        <f>Q57*Currencies!$E$29</f>
        <v>7.6441199999999999E-3</v>
      </c>
    </row>
    <row r="21" spans="1:4">
      <c r="A21" s="32" t="s">
        <v>243</v>
      </c>
      <c r="B21" s="149">
        <f>(Q56+Q60)*Currencies!$E$29</f>
        <v>4.377996E-2</v>
      </c>
      <c r="C21" s="33">
        <f>(Q56+Q60)*Currencies!$E$29</f>
        <v>4.377996E-2</v>
      </c>
    </row>
    <row r="22" spans="1:4">
      <c r="A22" s="32" t="s">
        <v>255</v>
      </c>
      <c r="B22" s="149">
        <f>P52/1000*Currencies!$E$29</f>
        <v>1.5100611599999998E-3</v>
      </c>
      <c r="C22" s="149">
        <f>Q52*Currencies!$E$29</f>
        <v>0.53230871999999996</v>
      </c>
    </row>
    <row r="23" spans="1:4">
      <c r="A23" s="32" t="s">
        <v>257</v>
      </c>
      <c r="B23" s="149">
        <f>(Q51+Q54)*Currencies!$E$29</f>
        <v>0.27657816000000002</v>
      </c>
      <c r="C23" s="149">
        <f>(Q51+Q54)*Currencies!$E$29</f>
        <v>0.27657816000000002</v>
      </c>
    </row>
    <row r="24" spans="1:4">
      <c r="A24" s="32" t="s">
        <v>256</v>
      </c>
      <c r="B24" s="149">
        <f>(Q50+Q55+Q58+Q59+Q61)*Currencies!$E$29</f>
        <v>6.7407240000000007E-2</v>
      </c>
      <c r="C24" s="149">
        <f>(Q50+Q55+Q58+Q59+Q61)*Currencies!$E$29</f>
        <v>6.7407240000000007E-2</v>
      </c>
    </row>
    <row r="25" spans="1:4">
      <c r="A25" s="32" t="s">
        <v>240</v>
      </c>
      <c r="B25" s="33">
        <f>Q62*Currencies!$E$29</f>
        <v>1.181364E-2</v>
      </c>
      <c r="C25" s="33">
        <f>Q62*Currencies!$E$29</f>
        <v>1.181364E-2</v>
      </c>
    </row>
    <row r="26" spans="1:4">
      <c r="A26" s="35" t="s">
        <v>62</v>
      </c>
      <c r="B26" s="36">
        <f>SUM(B18:B25)</f>
        <v>0.49420834116000006</v>
      </c>
      <c r="C26" s="36">
        <f>SUM(C18:C25)</f>
        <v>1.025007</v>
      </c>
    </row>
    <row r="29" spans="1:4">
      <c r="A29" s="29" t="s">
        <v>64</v>
      </c>
    </row>
    <row r="30" spans="1:4">
      <c r="A30" s="25" t="s">
        <v>258</v>
      </c>
    </row>
    <row r="31" spans="1:4" ht="15.75" thickBot="1"/>
    <row r="32" spans="1:4">
      <c r="A32" s="37" t="s">
        <v>259</v>
      </c>
      <c r="B32" s="38">
        <f>0.6*Currencies!D26</f>
        <v>0.69147179999999997</v>
      </c>
      <c r="C32" s="151">
        <f>0.6*Currencies!D26</f>
        <v>0.69147179999999997</v>
      </c>
      <c r="D32" s="162"/>
    </row>
    <row r="33" spans="1:17">
      <c r="A33" s="155" t="s">
        <v>263</v>
      </c>
      <c r="B33" s="150">
        <f>0.05*(B26+B32)</f>
        <v>5.9284007058E-2</v>
      </c>
      <c r="C33" s="156">
        <f>0.037*(B26+B32)</f>
        <v>4.3870165222919998E-2</v>
      </c>
      <c r="D33" s="162"/>
    </row>
    <row r="34" spans="1:17">
      <c r="A34" s="155" t="s">
        <v>267</v>
      </c>
      <c r="B34" s="150">
        <f>0.05*B26</f>
        <v>2.4710417058000006E-2</v>
      </c>
      <c r="C34" s="156">
        <f>0.05*C26</f>
        <v>5.125035E-2</v>
      </c>
      <c r="D34" s="162"/>
    </row>
    <row r="35" spans="1:17" ht="15.75" thickBot="1">
      <c r="A35" s="152" t="s">
        <v>262</v>
      </c>
      <c r="B35" s="153">
        <f>0.25*(B26+B32)</f>
        <v>0.29642003528999999</v>
      </c>
      <c r="C35" s="154">
        <f>0.2*(C26+C32)</f>
        <v>0.34329576000000001</v>
      </c>
      <c r="D35" s="162"/>
    </row>
    <row r="37" spans="1:17">
      <c r="A37" s="29" t="s">
        <v>66</v>
      </c>
    </row>
    <row r="39" spans="1:17">
      <c r="A39" s="39" t="s">
        <v>65</v>
      </c>
      <c r="B39" s="40">
        <f>B9</f>
        <v>0.97701998081066632</v>
      </c>
      <c r="C39" s="40">
        <f>B9</f>
        <v>0.97701998081066632</v>
      </c>
    </row>
    <row r="43" spans="1:17">
      <c r="A43" s="29" t="s">
        <v>250</v>
      </c>
    </row>
    <row r="44" spans="1:17">
      <c r="A44" s="25" t="s">
        <v>251</v>
      </c>
    </row>
    <row r="45" spans="1:17">
      <c r="A45" s="34"/>
      <c r="B45" s="148">
        <v>2007</v>
      </c>
      <c r="C45" s="148">
        <v>2007</v>
      </c>
      <c r="D45" s="148">
        <v>2008</v>
      </c>
      <c r="E45" s="148">
        <v>2008</v>
      </c>
      <c r="F45" s="148">
        <v>2009</v>
      </c>
      <c r="G45" s="148">
        <v>2009</v>
      </c>
      <c r="H45" s="148">
        <v>2010</v>
      </c>
      <c r="I45" s="148">
        <v>2010</v>
      </c>
      <c r="J45" s="148">
        <v>2011</v>
      </c>
      <c r="K45" s="148">
        <v>2011</v>
      </c>
      <c r="L45" s="148">
        <v>2012</v>
      </c>
      <c r="M45" s="148">
        <v>2012</v>
      </c>
      <c r="N45" s="148">
        <v>2013</v>
      </c>
      <c r="O45" s="148">
        <v>2013</v>
      </c>
      <c r="P45" s="148">
        <v>2014</v>
      </c>
      <c r="Q45" s="148">
        <v>2014</v>
      </c>
    </row>
    <row r="46" spans="1:17">
      <c r="B46" s="148" t="s">
        <v>245</v>
      </c>
      <c r="C46" s="148" t="s">
        <v>231</v>
      </c>
      <c r="D46" s="148" t="s">
        <v>245</v>
      </c>
      <c r="E46" s="148" t="s">
        <v>231</v>
      </c>
      <c r="F46" s="148" t="s">
        <v>245</v>
      </c>
      <c r="G46" s="148" t="s">
        <v>231</v>
      </c>
      <c r="H46" s="148" t="s">
        <v>245</v>
      </c>
      <c r="I46" s="148" t="s">
        <v>231</v>
      </c>
      <c r="J46" s="148" t="s">
        <v>245</v>
      </c>
      <c r="K46" s="148" t="s">
        <v>231</v>
      </c>
      <c r="L46" s="148" t="s">
        <v>245</v>
      </c>
      <c r="M46" s="148" t="s">
        <v>231</v>
      </c>
      <c r="N46" s="148" t="s">
        <v>245</v>
      </c>
      <c r="O46" s="148" t="s">
        <v>231</v>
      </c>
      <c r="P46" s="148" t="s">
        <v>245</v>
      </c>
      <c r="Q46" s="148" t="s">
        <v>231</v>
      </c>
    </row>
    <row r="47" spans="1:17">
      <c r="B47" s="148" t="s">
        <v>232</v>
      </c>
      <c r="C47" s="148" t="s">
        <v>233</v>
      </c>
      <c r="D47" s="148" t="s">
        <v>232</v>
      </c>
      <c r="E47" s="148" t="s">
        <v>233</v>
      </c>
      <c r="F47" s="148" t="s">
        <v>232</v>
      </c>
      <c r="G47" s="148" t="s">
        <v>233</v>
      </c>
      <c r="H47" s="148" t="s">
        <v>232</v>
      </c>
      <c r="I47" s="148" t="s">
        <v>233</v>
      </c>
      <c r="J47" s="148" t="s">
        <v>232</v>
      </c>
      <c r="K47" s="148" t="s">
        <v>233</v>
      </c>
      <c r="L47" s="148" t="s">
        <v>232</v>
      </c>
      <c r="M47" s="148" t="s">
        <v>233</v>
      </c>
      <c r="N47" s="148" t="s">
        <v>232</v>
      </c>
      <c r="O47" s="148" t="s">
        <v>233</v>
      </c>
      <c r="P47" s="148" t="s">
        <v>232</v>
      </c>
      <c r="Q47" s="148" t="s">
        <v>233</v>
      </c>
    </row>
    <row r="48" spans="1:17">
      <c r="A48" s="147" t="s">
        <v>246</v>
      </c>
      <c r="B48" s="105">
        <v>140.86000000000001</v>
      </c>
      <c r="C48" s="105">
        <v>0.41</v>
      </c>
      <c r="D48" s="105">
        <v>139.56</v>
      </c>
      <c r="E48" s="105">
        <v>0.59</v>
      </c>
      <c r="F48" s="105">
        <v>160.41999999999999</v>
      </c>
      <c r="G48" s="105">
        <v>0.7</v>
      </c>
      <c r="H48" s="105">
        <v>196.89</v>
      </c>
      <c r="I48" s="105">
        <v>0.56999999999999995</v>
      </c>
      <c r="J48" s="105">
        <v>202.41</v>
      </c>
      <c r="K48" s="105">
        <v>0.79</v>
      </c>
      <c r="L48" s="105">
        <v>190.77</v>
      </c>
      <c r="M48" s="105">
        <v>1.05</v>
      </c>
      <c r="N48" s="105">
        <v>204.03</v>
      </c>
      <c r="O48" s="105">
        <v>1.04</v>
      </c>
      <c r="P48" s="105">
        <v>214.99</v>
      </c>
      <c r="Q48" s="105">
        <v>1.04</v>
      </c>
    </row>
    <row r="49" spans="1:17">
      <c r="A49" s="147" t="s">
        <v>247</v>
      </c>
      <c r="B49" s="105">
        <v>15.93</v>
      </c>
      <c r="C49" s="105">
        <v>7.0000000000000007E-2</v>
      </c>
      <c r="D49" s="105">
        <v>18.03</v>
      </c>
      <c r="E49" s="105">
        <v>0.09</v>
      </c>
      <c r="F49" s="105">
        <v>17.79</v>
      </c>
      <c r="G49" s="105">
        <v>0.15</v>
      </c>
      <c r="H49" s="105">
        <v>24.97</v>
      </c>
      <c r="I49" s="105">
        <v>0.14000000000000001</v>
      </c>
      <c r="J49" s="105">
        <v>22.83</v>
      </c>
      <c r="K49" s="105">
        <v>0.02</v>
      </c>
      <c r="L49" s="105">
        <v>25.86</v>
      </c>
      <c r="M49" s="105">
        <v>0.02</v>
      </c>
      <c r="N49" s="105">
        <v>26.95</v>
      </c>
      <c r="O49" s="105">
        <v>0.02</v>
      </c>
      <c r="P49" s="105">
        <v>29.19</v>
      </c>
      <c r="Q49" s="105">
        <v>0.03</v>
      </c>
    </row>
    <row r="50" spans="1:17">
      <c r="A50" s="147" t="s">
        <v>63</v>
      </c>
      <c r="B50" s="105">
        <v>10.71</v>
      </c>
      <c r="C50" s="105">
        <v>0.02</v>
      </c>
      <c r="D50" s="105">
        <v>10.58</v>
      </c>
      <c r="E50" s="105">
        <v>0.02</v>
      </c>
      <c r="F50" s="105">
        <v>13.08</v>
      </c>
      <c r="G50" s="105">
        <v>0.03</v>
      </c>
      <c r="H50" s="105">
        <v>16.79</v>
      </c>
      <c r="I50" s="105">
        <v>0.03</v>
      </c>
      <c r="J50" s="105">
        <v>16.82</v>
      </c>
      <c r="K50" s="105">
        <v>0.04</v>
      </c>
      <c r="L50" s="105">
        <v>15.69</v>
      </c>
      <c r="M50" s="105">
        <v>0.04</v>
      </c>
      <c r="N50" s="105">
        <v>16.66</v>
      </c>
      <c r="O50" s="105">
        <v>0.05</v>
      </c>
      <c r="P50" s="105">
        <v>18.66</v>
      </c>
      <c r="Q50" s="105">
        <v>0.04</v>
      </c>
    </row>
    <row r="51" spans="1:17">
      <c r="A51" s="147" t="s">
        <v>234</v>
      </c>
      <c r="B51" s="105">
        <v>19.16</v>
      </c>
      <c r="C51" s="105">
        <v>1.3</v>
      </c>
      <c r="D51" s="105">
        <v>31.86</v>
      </c>
      <c r="E51" s="105">
        <v>1.18</v>
      </c>
      <c r="F51" s="105">
        <v>27.49</v>
      </c>
      <c r="G51" s="105">
        <v>1.48</v>
      </c>
      <c r="H51" s="105">
        <v>34.14</v>
      </c>
      <c r="I51" s="105">
        <v>1.1499999999999999</v>
      </c>
      <c r="J51" s="105">
        <v>27.56</v>
      </c>
      <c r="K51" s="105">
        <v>1.9</v>
      </c>
      <c r="L51" s="105">
        <v>36.71</v>
      </c>
      <c r="M51" s="105">
        <v>3.05</v>
      </c>
      <c r="N51" s="105">
        <v>47.05</v>
      </c>
      <c r="O51" s="105">
        <v>2.64</v>
      </c>
      <c r="P51" s="105">
        <v>41.14</v>
      </c>
      <c r="Q51" s="105">
        <v>3.04</v>
      </c>
    </row>
    <row r="52" spans="1:17">
      <c r="A52" s="147" t="s">
        <v>241</v>
      </c>
      <c r="B52" s="105">
        <v>11.27</v>
      </c>
      <c r="C52" s="105">
        <v>2.67</v>
      </c>
      <c r="D52" s="105">
        <v>2.0299999999999998</v>
      </c>
      <c r="E52" s="105">
        <v>2.72</v>
      </c>
      <c r="F52" s="105">
        <v>4.99</v>
      </c>
      <c r="G52" s="105">
        <v>4.26</v>
      </c>
      <c r="H52" s="105">
        <v>2.72</v>
      </c>
      <c r="I52" s="105">
        <v>5.03</v>
      </c>
      <c r="J52" s="105">
        <v>2.72</v>
      </c>
      <c r="K52" s="105">
        <v>5.26</v>
      </c>
      <c r="L52" s="105">
        <v>16.63</v>
      </c>
      <c r="M52" s="105">
        <v>7.39</v>
      </c>
      <c r="N52" s="105">
        <v>2.4500000000000002</v>
      </c>
      <c r="O52" s="105">
        <v>7.4</v>
      </c>
      <c r="P52" s="105">
        <v>21.73</v>
      </c>
      <c r="Q52" s="105">
        <v>7.66</v>
      </c>
    </row>
    <row r="53" spans="1:17">
      <c r="A53" s="147" t="s">
        <v>248</v>
      </c>
      <c r="B53" s="105">
        <v>105.01</v>
      </c>
      <c r="C53" s="105">
        <v>0.08</v>
      </c>
      <c r="D53" s="105">
        <v>128.18</v>
      </c>
      <c r="E53" s="105">
        <v>0.15</v>
      </c>
      <c r="F53" s="105">
        <v>154.35</v>
      </c>
      <c r="G53" s="105">
        <v>0.16</v>
      </c>
      <c r="H53" s="105">
        <v>164.12</v>
      </c>
      <c r="I53" s="105">
        <v>0.14000000000000001</v>
      </c>
      <c r="J53" s="105">
        <v>176.5</v>
      </c>
      <c r="K53" s="105">
        <v>0.16</v>
      </c>
      <c r="L53" s="105">
        <v>199.21</v>
      </c>
      <c r="M53" s="105">
        <v>0.09</v>
      </c>
      <c r="N53" s="105">
        <v>202.23</v>
      </c>
      <c r="O53" s="105">
        <v>0.1</v>
      </c>
      <c r="P53" s="105">
        <v>229.03</v>
      </c>
      <c r="Q53" s="105">
        <v>0.16</v>
      </c>
    </row>
    <row r="54" spans="1:17">
      <c r="A54" s="147" t="s">
        <v>236</v>
      </c>
      <c r="B54" s="105">
        <v>19.260000000000002</v>
      </c>
      <c r="C54" s="105">
        <v>0.21</v>
      </c>
      <c r="D54" s="105">
        <v>24.79</v>
      </c>
      <c r="E54" s="105">
        <v>0.23</v>
      </c>
      <c r="F54" s="105">
        <v>18.38</v>
      </c>
      <c r="G54" s="105">
        <v>0.37</v>
      </c>
      <c r="H54" s="105">
        <v>30.32</v>
      </c>
      <c r="I54" s="105">
        <v>0.34</v>
      </c>
      <c r="J54" s="105">
        <v>33.6</v>
      </c>
      <c r="K54" s="105">
        <v>0.66</v>
      </c>
      <c r="L54" s="105">
        <v>42.22</v>
      </c>
      <c r="M54" s="105">
        <v>0.82</v>
      </c>
      <c r="N54" s="105">
        <v>77.78</v>
      </c>
      <c r="O54" s="105">
        <v>0.78</v>
      </c>
      <c r="P54" s="105">
        <v>61.1</v>
      </c>
      <c r="Q54" s="105">
        <v>0.94</v>
      </c>
    </row>
    <row r="55" spans="1:17">
      <c r="A55" s="147" t="s">
        <v>242</v>
      </c>
      <c r="B55" s="105">
        <v>68.13</v>
      </c>
      <c r="C55" s="105">
        <v>0.16</v>
      </c>
      <c r="D55" s="105">
        <v>53.46</v>
      </c>
      <c r="E55" s="105">
        <v>0.15</v>
      </c>
      <c r="F55" s="105">
        <v>64.89</v>
      </c>
      <c r="G55" s="105">
        <v>0.63</v>
      </c>
      <c r="H55" s="105">
        <v>84.38</v>
      </c>
      <c r="I55" s="105">
        <v>0.71</v>
      </c>
      <c r="J55" s="105">
        <v>69.900000000000006</v>
      </c>
      <c r="K55" s="105">
        <v>0.54</v>
      </c>
      <c r="L55" s="105">
        <v>71.3</v>
      </c>
      <c r="M55" s="105">
        <v>0.89</v>
      </c>
      <c r="N55" s="105">
        <v>82.26</v>
      </c>
      <c r="O55" s="105">
        <v>0.79</v>
      </c>
      <c r="P55" s="105">
        <v>84.41</v>
      </c>
      <c r="Q55" s="105">
        <v>0.74</v>
      </c>
    </row>
    <row r="56" spans="1:17">
      <c r="A56" s="147" t="s">
        <v>243</v>
      </c>
      <c r="B56" s="105">
        <v>32.619999999999997</v>
      </c>
      <c r="C56" s="105">
        <v>0.03</v>
      </c>
      <c r="D56" s="105">
        <v>28.19</v>
      </c>
      <c r="E56" s="105">
        <v>0.2</v>
      </c>
      <c r="F56" s="105">
        <v>38.200000000000003</v>
      </c>
      <c r="G56" s="105">
        <v>0.28000000000000003</v>
      </c>
      <c r="H56" s="105">
        <v>43.7</v>
      </c>
      <c r="I56" s="105">
        <v>0.32</v>
      </c>
      <c r="J56" s="105">
        <v>34.94</v>
      </c>
      <c r="K56" s="105">
        <v>0.36</v>
      </c>
      <c r="L56" s="105">
        <v>84.5</v>
      </c>
      <c r="M56" s="105">
        <v>0.55000000000000004</v>
      </c>
      <c r="N56" s="105">
        <v>46.73</v>
      </c>
      <c r="O56" s="105">
        <v>0.38</v>
      </c>
      <c r="P56" s="105">
        <v>90.04</v>
      </c>
      <c r="Q56" s="105">
        <v>0.48</v>
      </c>
    </row>
    <row r="57" spans="1:17">
      <c r="A57" s="147" t="s">
        <v>244</v>
      </c>
      <c r="B57" s="105">
        <v>26.93</v>
      </c>
      <c r="C57" s="105">
        <v>0.03</v>
      </c>
      <c r="D57" s="105">
        <v>29.86</v>
      </c>
      <c r="E57" s="105">
        <v>0.06</v>
      </c>
      <c r="F57" s="105">
        <v>36.479999999999997</v>
      </c>
      <c r="G57" s="105">
        <v>0.08</v>
      </c>
      <c r="H57" s="105">
        <v>54.25</v>
      </c>
      <c r="I57" s="105">
        <v>7.0000000000000007E-2</v>
      </c>
      <c r="J57" s="105">
        <v>63.33</v>
      </c>
      <c r="K57" s="105">
        <v>0.08</v>
      </c>
      <c r="L57" s="105">
        <v>71.900000000000006</v>
      </c>
      <c r="M57" s="105">
        <v>7.0000000000000007E-2</v>
      </c>
      <c r="N57" s="105">
        <v>72.989999999999995</v>
      </c>
      <c r="O57" s="105">
        <v>0.06</v>
      </c>
      <c r="P57" s="105">
        <v>82.68</v>
      </c>
      <c r="Q57" s="105">
        <v>0.11</v>
      </c>
    </row>
    <row r="58" spans="1:17">
      <c r="A58" s="147" t="s">
        <v>237</v>
      </c>
      <c r="B58" s="105">
        <v>94.8</v>
      </c>
      <c r="C58" s="105">
        <v>0.17</v>
      </c>
      <c r="D58" s="105">
        <v>114.35</v>
      </c>
      <c r="E58" s="105">
        <v>0.26</v>
      </c>
      <c r="F58" s="105">
        <v>101.53</v>
      </c>
      <c r="G58" s="105">
        <v>0.22</v>
      </c>
      <c r="H58" s="105">
        <v>107.22</v>
      </c>
      <c r="I58" s="105">
        <v>0.2</v>
      </c>
      <c r="J58" s="105">
        <v>96.62</v>
      </c>
      <c r="K58" s="105">
        <v>0.25</v>
      </c>
      <c r="L58" s="105">
        <v>88.58</v>
      </c>
      <c r="M58" s="105">
        <v>0.21</v>
      </c>
      <c r="N58" s="105">
        <v>76.42</v>
      </c>
      <c r="O58" s="105">
        <v>0.11</v>
      </c>
      <c r="P58" s="105">
        <v>95.06</v>
      </c>
      <c r="Q58" s="105">
        <v>0.12</v>
      </c>
    </row>
    <row r="59" spans="1:17">
      <c r="A59" s="147" t="s">
        <v>238</v>
      </c>
      <c r="B59" s="105">
        <v>5.12</v>
      </c>
      <c r="C59" s="105">
        <v>0.02</v>
      </c>
      <c r="D59" s="105">
        <v>6.97</v>
      </c>
      <c r="E59" s="105">
        <v>0.04</v>
      </c>
      <c r="F59" s="105">
        <v>9.11</v>
      </c>
      <c r="G59" s="105">
        <v>0.03</v>
      </c>
      <c r="H59" s="105">
        <v>6.37</v>
      </c>
      <c r="I59" s="105">
        <v>0.03</v>
      </c>
      <c r="J59" s="105">
        <v>6.38</v>
      </c>
      <c r="K59" s="105">
        <v>0.04</v>
      </c>
      <c r="L59" s="105">
        <v>14.29</v>
      </c>
      <c r="M59" s="105">
        <v>0.05</v>
      </c>
      <c r="N59" s="105">
        <v>17.59</v>
      </c>
      <c r="O59" s="105">
        <v>0.05</v>
      </c>
      <c r="P59" s="105">
        <v>22.79</v>
      </c>
      <c r="Q59" s="105">
        <v>0.05</v>
      </c>
    </row>
    <row r="60" spans="1:17">
      <c r="A60" s="147" t="s">
        <v>249</v>
      </c>
      <c r="B60" s="105">
        <v>53.26</v>
      </c>
      <c r="C60" s="105">
        <v>0.09</v>
      </c>
      <c r="D60" s="105">
        <v>53.41</v>
      </c>
      <c r="E60" s="105">
        <v>0.12</v>
      </c>
      <c r="F60" s="105">
        <v>76.510000000000005</v>
      </c>
      <c r="G60" s="105">
        <v>0.21</v>
      </c>
      <c r="H60" s="105">
        <v>87.68</v>
      </c>
      <c r="I60" s="105">
        <v>0.15</v>
      </c>
      <c r="J60" s="105">
        <v>78.59</v>
      </c>
      <c r="K60" s="105">
        <v>0.15</v>
      </c>
      <c r="L60" s="105">
        <v>80.47</v>
      </c>
      <c r="M60" s="105">
        <v>0.14000000000000001</v>
      </c>
      <c r="N60" s="105">
        <v>91.42</v>
      </c>
      <c r="O60" s="105">
        <v>0.14000000000000001</v>
      </c>
      <c r="P60" s="105">
        <v>106.48</v>
      </c>
      <c r="Q60" s="105">
        <v>0.15</v>
      </c>
    </row>
    <row r="61" spans="1:17">
      <c r="A61" s="147" t="s">
        <v>239</v>
      </c>
      <c r="B61" s="105">
        <v>5.34</v>
      </c>
      <c r="C61" s="105">
        <v>0.01</v>
      </c>
      <c r="D61" s="105">
        <v>4.55</v>
      </c>
      <c r="E61" s="105">
        <v>0.01</v>
      </c>
      <c r="F61" s="105">
        <v>4.54</v>
      </c>
      <c r="G61" s="105">
        <v>0.03</v>
      </c>
      <c r="H61" s="105">
        <v>4.7699999999999996</v>
      </c>
      <c r="I61" s="105">
        <v>0.02</v>
      </c>
      <c r="J61" s="105">
        <v>4.8099999999999996</v>
      </c>
      <c r="K61" s="105">
        <v>0.03</v>
      </c>
      <c r="L61" s="105">
        <v>3.99</v>
      </c>
      <c r="M61" s="105">
        <v>0.04</v>
      </c>
      <c r="N61" s="105">
        <v>3.65</v>
      </c>
      <c r="O61" s="105">
        <v>0.03</v>
      </c>
      <c r="P61" s="105">
        <v>3.5</v>
      </c>
      <c r="Q61" s="105">
        <v>0.02</v>
      </c>
    </row>
    <row r="62" spans="1:17">
      <c r="A62" s="147" t="s">
        <v>240</v>
      </c>
      <c r="B62" s="105">
        <v>78.430000000000007</v>
      </c>
      <c r="C62" s="105">
        <v>0.08</v>
      </c>
      <c r="D62" s="105">
        <v>78.38</v>
      </c>
      <c r="E62" s="105">
        <v>0.12</v>
      </c>
      <c r="F62" s="105">
        <v>84.07</v>
      </c>
      <c r="G62" s="105">
        <v>0.22</v>
      </c>
      <c r="H62" s="105">
        <v>115.09</v>
      </c>
      <c r="I62" s="105">
        <v>0.15</v>
      </c>
      <c r="J62" s="105">
        <v>123.87</v>
      </c>
      <c r="K62" s="105">
        <v>0.16</v>
      </c>
      <c r="L62" s="105">
        <v>116.07</v>
      </c>
      <c r="M62" s="105">
        <v>0.16</v>
      </c>
      <c r="N62" s="105">
        <v>107.64</v>
      </c>
      <c r="O62" s="105">
        <v>0.15</v>
      </c>
      <c r="P62" s="105">
        <v>123.5</v>
      </c>
      <c r="Q62" s="105">
        <v>0.17</v>
      </c>
    </row>
    <row r="63" spans="1:17">
      <c r="A63" s="147" t="s">
        <v>27</v>
      </c>
      <c r="B63" s="105">
        <f>SUM(B48:B62)</f>
        <v>686.83000000000015</v>
      </c>
      <c r="C63" s="105">
        <f t="shared" ref="C63:Q63" si="1">SUM(C48:C62)</f>
        <v>5.35</v>
      </c>
      <c r="D63" s="105">
        <f t="shared" si="1"/>
        <v>724.19999999999993</v>
      </c>
      <c r="E63" s="105">
        <f t="shared" si="1"/>
        <v>5.94</v>
      </c>
      <c r="F63" s="105">
        <f t="shared" si="1"/>
        <v>811.82999999999993</v>
      </c>
      <c r="G63" s="105">
        <f t="shared" si="1"/>
        <v>8.85</v>
      </c>
      <c r="H63" s="105">
        <f t="shared" si="1"/>
        <v>973.41</v>
      </c>
      <c r="I63" s="105">
        <f t="shared" si="1"/>
        <v>9.0499999999999989</v>
      </c>
      <c r="J63" s="105">
        <f t="shared" si="1"/>
        <v>960.88</v>
      </c>
      <c r="K63" s="105">
        <f t="shared" si="1"/>
        <v>10.44</v>
      </c>
      <c r="L63" s="105">
        <f t="shared" si="1"/>
        <v>1058.19</v>
      </c>
      <c r="M63" s="105">
        <f t="shared" si="1"/>
        <v>14.570000000000004</v>
      </c>
      <c r="N63" s="105">
        <f t="shared" si="1"/>
        <v>1075.8499999999999</v>
      </c>
      <c r="O63" s="105">
        <f t="shared" si="1"/>
        <v>13.740000000000002</v>
      </c>
      <c r="P63" s="105">
        <f t="shared" si="1"/>
        <v>1224.3</v>
      </c>
      <c r="Q63" s="105">
        <f t="shared" si="1"/>
        <v>14.75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K96"/>
  <sheetViews>
    <sheetView zoomScale="80" zoomScaleNormal="80" workbookViewId="0">
      <selection activeCell="E38" sqref="E38:F38"/>
    </sheetView>
  </sheetViews>
  <sheetFormatPr baseColWidth="10" defaultRowHeight="15"/>
  <cols>
    <col min="1" max="1" width="17.85546875" customWidth="1"/>
    <col min="2" max="2" width="13.42578125" style="3" bestFit="1" customWidth="1"/>
    <col min="3" max="4" width="12.42578125" style="3" bestFit="1" customWidth="1"/>
    <col min="5" max="5" width="14" style="3" customWidth="1"/>
    <col min="6" max="9" width="12.42578125" style="3" bestFit="1" customWidth="1"/>
    <col min="10" max="10" width="14.140625" style="3" bestFit="1" customWidth="1"/>
    <col min="11" max="11" width="15.5703125" style="3" customWidth="1"/>
  </cols>
  <sheetData>
    <row r="24" spans="1:11" ht="30.75" customHeight="1">
      <c r="A24" s="20" t="s">
        <v>52</v>
      </c>
      <c r="B24" s="3" t="s">
        <v>12</v>
      </c>
      <c r="C24" s="3" t="s">
        <v>30</v>
      </c>
      <c r="D24" s="3" t="s">
        <v>14</v>
      </c>
      <c r="E24" s="3" t="s">
        <v>13</v>
      </c>
      <c r="F24" s="3" t="s">
        <v>28</v>
      </c>
      <c r="G24" s="3" t="s">
        <v>98</v>
      </c>
      <c r="H24" s="3" t="s">
        <v>10</v>
      </c>
      <c r="I24" s="3" t="s">
        <v>7</v>
      </c>
      <c r="J24" s="3" t="s">
        <v>92</v>
      </c>
      <c r="K24" s="3" t="s">
        <v>16</v>
      </c>
    </row>
    <row r="25" spans="1:11">
      <c r="A25">
        <v>2000</v>
      </c>
      <c r="B25" s="4">
        <f>(B44/Currencies!$B$15)*(Inflation!$K$19/Inflation!$K$6)</f>
        <v>1.4581769555472566</v>
      </c>
      <c r="C25" s="4">
        <f>(C44/Currencies!$B$15)*(Inflation!$K$19/Inflation!$K$6)</f>
        <v>2.8576486498229983</v>
      </c>
      <c r="D25" s="4">
        <f>(D44/Currencies!$B$15)*(Inflation!$K$19/Inflation!$K$6)</f>
        <v>2.5683395058192069</v>
      </c>
      <c r="E25" s="4">
        <f>(E44/Currencies!$B$15)*(Inflation!$K$19/Inflation!$K$6)</f>
        <v>2.8141050483091035</v>
      </c>
      <c r="F25" s="4">
        <f>(F44/Currencies!$B$15)*(Inflation!$K$19/Inflation!$K$6)</f>
        <v>4.0045870480604746</v>
      </c>
      <c r="G25" s="4">
        <f>(G44/Currencies!$B$15)*(Inflation!$K$19/Inflation!$K$6)</f>
        <v>3.6084515499108929</v>
      </c>
      <c r="H25" s="4">
        <f>(H44/Currencies!$B$15)*(Inflation!$K$19/Inflation!$K$6)</f>
        <v>2.7175774207413266</v>
      </c>
      <c r="I25" s="4">
        <f>(I44/Currencies!$B$15)*(Inflation!$K$19/Inflation!$K$6)</f>
        <v>2.5344043558516325</v>
      </c>
      <c r="J25" s="4">
        <f>(J44/Currencies!$B$15)*(Inflation!$K$19/Inflation!$K$6)</f>
        <v>2.5056266119558424</v>
      </c>
      <c r="K25" s="4">
        <f>(K44/Currencies!$B$15)*(Inflation!$K$19/Inflation!$K$6)</f>
        <v>1.9712273304390553</v>
      </c>
    </row>
    <row r="26" spans="1:11">
      <c r="A26">
        <v>2001</v>
      </c>
      <c r="B26" s="4">
        <f>(B45/Currencies!$B$16)*(Inflation!$K$19/Inflation!$K$7)</f>
        <v>1.7534578393095388</v>
      </c>
      <c r="C26" s="4">
        <f>(C45/Currencies!$B$16)*(Inflation!$K$19/Inflation!$K$7)</f>
        <v>2.8519007834190693</v>
      </c>
      <c r="D26" s="4">
        <f>(D45/Currencies!$B$16)*(Inflation!$K$19/Inflation!$K$7)</f>
        <v>2.2795030069269875</v>
      </c>
      <c r="E26" s="4">
        <f>(E45/Currencies!$B$16)*(Inflation!$K$19/Inflation!$K$7)</f>
        <v>2.8332877421810272</v>
      </c>
      <c r="F26" s="4">
        <f>(F45/Currencies!$B$16)*(Inflation!$K$19/Inflation!$K$7)</f>
        <v>3.3922924743278964</v>
      </c>
      <c r="G26" s="4">
        <f>(G45/Currencies!$B$16)*(Inflation!$K$19/Inflation!$K$7)</f>
        <v>3.573299557159217</v>
      </c>
      <c r="H26" s="4">
        <f>(H45/Currencies!$B$16)*(Inflation!$K$19/Inflation!$K$7)</f>
        <v>2.0033854396242843</v>
      </c>
      <c r="I26" s="4">
        <f>(I45/Currencies!$B$16)*(Inflation!$K$19/Inflation!$K$7)</f>
        <v>2.3140559137444168</v>
      </c>
      <c r="J26" s="4">
        <f>(J45/Currencies!$B$16)*(Inflation!$K$19/Inflation!$K$7)</f>
        <v>3.0173676861023799</v>
      </c>
      <c r="K26" s="4">
        <f>(K45/Currencies!$B$16)*(Inflation!$K$19/Inflation!$K$7)</f>
        <v>2.0648605373402735</v>
      </c>
    </row>
    <row r="27" spans="1:11">
      <c r="A27">
        <v>2002</v>
      </c>
      <c r="B27" s="4">
        <f>(B46/Currencies!$B$17)*(Inflation!$K$19/Inflation!$K$8)</f>
        <v>1.5920784781058124</v>
      </c>
      <c r="C27" s="4">
        <f>(C46/Currencies!$B$17)*(Inflation!$K$19/Inflation!$K$8)</f>
        <v>2.6432599588356118</v>
      </c>
      <c r="D27" s="4">
        <f>(D46/Currencies!$B$17)*(Inflation!$K$19/Inflation!$K$8)</f>
        <v>2.1900267853580431</v>
      </c>
      <c r="E27" s="4">
        <f>(E46/Currencies!$B$17)*(Inflation!$K$19/Inflation!$K$8)</f>
        <v>2.5945941653706024</v>
      </c>
      <c r="F27" s="4">
        <f>(F46/Currencies!$B$17)*(Inflation!$K$19/Inflation!$K$8)</f>
        <v>2.6108604401051627</v>
      </c>
      <c r="G27" s="4">
        <f>(G46/Currencies!$B$17)*(Inflation!$K$19/Inflation!$K$8)</f>
        <v>3.1946400889724962</v>
      </c>
      <c r="H27" s="4">
        <f>(H46/Currencies!$B$17)*(Inflation!$K$19/Inflation!$K$8)</f>
        <v>1.6106417011888647</v>
      </c>
      <c r="I27" s="4">
        <f>(I46/Currencies!$B$17)*(Inflation!$K$19/Inflation!$K$8)</f>
        <v>2.1007700832628178</v>
      </c>
      <c r="J27" s="4">
        <f>(J46/Currencies!$B$17)*(Inflation!$K$19/Inflation!$K$8)</f>
        <v>2.4753249973456768</v>
      </c>
      <c r="K27" s="4">
        <f>(K46/Currencies!$B$17)*(Inflation!$K$19/Inflation!$K$8)</f>
        <v>1.8784861519447666</v>
      </c>
    </row>
    <row r="28" spans="1:11">
      <c r="A28">
        <v>2003</v>
      </c>
      <c r="B28" s="4">
        <f>(B47/Currencies!$B$18)*(Inflation!$K$19/Inflation!$K$9)</f>
        <v>1.6933011229063946</v>
      </c>
      <c r="C28" s="4">
        <f>(C47/Currencies!$B$18)*(Inflation!$K$19/Inflation!$K$9)</f>
        <v>2.5779524925560984</v>
      </c>
      <c r="D28" s="4">
        <f>(D47/Currencies!$B$18)*(Inflation!$K$19/Inflation!$K$9)</f>
        <v>1.6415109604955638</v>
      </c>
      <c r="E28" s="4">
        <f>(E47/Currencies!$B$18)*(Inflation!$K$19/Inflation!$K$9)</f>
        <v>2.3085698139183517</v>
      </c>
      <c r="F28" s="4">
        <f>(F47/Currencies!$B$18)*(Inflation!$K$19/Inflation!$K$9)</f>
        <v>1.9753209557803977</v>
      </c>
      <c r="G28" s="4">
        <f>(G47/Currencies!$B$18)*(Inflation!$K$19/Inflation!$K$9)</f>
        <v>2.3872036622459172</v>
      </c>
      <c r="H28" s="4">
        <f>(H47/Currencies!$B$18)*(Inflation!$K$19/Inflation!$K$9)</f>
        <v>1.2487707950244227</v>
      </c>
      <c r="I28" s="4">
        <f>(I47/Currencies!$B$18)*(Inflation!$K$19/Inflation!$K$9)</f>
        <v>1.6241945873756143</v>
      </c>
      <c r="J28" s="4">
        <f>(J47/Currencies!$B$18)*(Inflation!$K$19/Inflation!$K$9)</f>
        <v>2.5499513097637263</v>
      </c>
      <c r="K28" s="4">
        <f>(K47/Currencies!$B$18)*(Inflation!$K$19/Inflation!$K$9)</f>
        <v>1.8165014236797292</v>
      </c>
    </row>
    <row r="29" spans="1:11">
      <c r="A29">
        <v>2004</v>
      </c>
      <c r="B29" s="4">
        <f>(B48/Currencies!$B$19)*(Inflation!$K$19/Inflation!$K$10)</f>
        <v>1.5760445730429749</v>
      </c>
      <c r="C29" s="4">
        <f>(C48/Currencies!$B$19)*(Inflation!$K$19/Inflation!$K$10)</f>
        <v>2.6239329933765037</v>
      </c>
      <c r="D29" s="4">
        <f>(D48/Currencies!$B$19)*(Inflation!$K$19/Inflation!$K$10)</f>
        <v>1.3060719515370331</v>
      </c>
      <c r="E29" s="4">
        <f>(E48/Currencies!$B$19)*(Inflation!$K$19/Inflation!$K$10)</f>
        <v>2.1744525105014518</v>
      </c>
      <c r="F29" s="4">
        <f>(F48/Currencies!$B$19)*(Inflation!$K$19/Inflation!$K$10)</f>
        <v>1.5218766609439511</v>
      </c>
      <c r="G29" s="4">
        <f>(G48/Currencies!$B$19)*(Inflation!$K$19/Inflation!$K$10)</f>
        <v>2.0929181835067192</v>
      </c>
      <c r="H29" s="4">
        <f>(H48/Currencies!$B$19)*(Inflation!$K$19/Inflation!$K$10)</f>
        <v>1.2305319678795965</v>
      </c>
      <c r="I29" s="4">
        <f>(I48/Currencies!$B$19)*(Inflation!$K$19/Inflation!$K$10)</f>
        <v>1.4921047838737507</v>
      </c>
      <c r="J29" s="4">
        <f>(J48/Currencies!$B$19)*(Inflation!$K$19/Inflation!$K$10)</f>
        <v>1.6729714522006647</v>
      </c>
      <c r="K29" s="4">
        <f>(K48/Currencies!$B$19)*(Inflation!$K$19/Inflation!$K$10)</f>
        <v>1.6640716062614158</v>
      </c>
    </row>
    <row r="30" spans="1:11">
      <c r="A30">
        <v>2005</v>
      </c>
      <c r="B30" s="4">
        <f>(B49/Currencies!$B$20)*(Inflation!$K$19/Inflation!$K$11)</f>
        <v>1.3922429922127584</v>
      </c>
      <c r="C30" s="4">
        <f>(C49/Currencies!$B$20)*(Inflation!$K$19/Inflation!$K$11)</f>
        <v>2.6587026466606076</v>
      </c>
      <c r="D30" s="4">
        <f>(D49/Currencies!$B$20)*(Inflation!$K$19/Inflation!$K$11)</f>
        <v>1.5284919975467153</v>
      </c>
      <c r="E30" s="4">
        <f>(E49/Currencies!$B$20)*(Inflation!$K$19/Inflation!$K$11)</f>
        <v>1.8043986338391484</v>
      </c>
      <c r="F30" s="4">
        <f>(F49/Currencies!$B$20)*(Inflation!$K$19/Inflation!$K$11)</f>
        <v>1.5461406252853491</v>
      </c>
      <c r="G30" s="4">
        <f>(G49/Currencies!$B$20)*(Inflation!$K$19/Inflation!$K$11)</f>
        <v>1.9617378775857477</v>
      </c>
      <c r="H30" s="4">
        <f>(H49/Currencies!$B$20)*(Inflation!$K$19/Inflation!$K$11)</f>
        <v>1.50382312799531</v>
      </c>
      <c r="I30" s="4">
        <f>(I49/Currencies!$B$20)*(Inflation!$K$19/Inflation!$K$11)</f>
        <v>1.4064055095203252</v>
      </c>
      <c r="J30" s="4">
        <f>(J49/Currencies!$B$20)*(Inflation!$K$19/Inflation!$K$11)</f>
        <v>2.2311040617363411</v>
      </c>
      <c r="K30" s="4">
        <f>(K49/Currencies!$B$20)*(Inflation!$K$19/Inflation!$K$11)</f>
        <v>1.6578343351467908</v>
      </c>
    </row>
    <row r="31" spans="1:11">
      <c r="A31">
        <v>2006</v>
      </c>
      <c r="B31" s="4">
        <f>(B50/Currencies!$B$21)*(Inflation!$K$19/Inflation!$K$12)</f>
        <v>1.2700461511902346</v>
      </c>
      <c r="C31" s="4">
        <f>(C50/Currencies!$B$21)*(Inflation!$K$19/Inflation!$K$12)</f>
        <v>2.8741123548790699</v>
      </c>
      <c r="D31" s="4">
        <f>(D50/Currencies!$B$21)*(Inflation!$K$19/Inflation!$K$12)</f>
        <v>1.5884333264227513</v>
      </c>
      <c r="E31" s="4">
        <f>(E50/Currencies!$B$21)*(Inflation!$K$19/Inflation!$K$12)</f>
        <v>1.6622165005700869</v>
      </c>
      <c r="F31" s="4">
        <f>(F50/Currencies!$B$21)*(Inflation!$K$19/Inflation!$K$12)</f>
        <v>1.6127428045532879</v>
      </c>
      <c r="G31" s="4">
        <f>(G50/Currencies!$B$21)*(Inflation!$K$19/Inflation!$K$12)</f>
        <v>1.7624686199311246</v>
      </c>
      <c r="H31" s="4">
        <f>(H50/Currencies!$B$21)*(Inflation!$K$19/Inflation!$K$12)</f>
        <v>1.4407193306479593</v>
      </c>
      <c r="I31" s="4">
        <f>(I50/Currencies!$B$21)*(Inflation!$K$19/Inflation!$K$12)</f>
        <v>1.6277368337735245</v>
      </c>
      <c r="J31" s="4">
        <f>(J50/Currencies!$B$21)*(Inflation!$K$19/Inflation!$K$12)</f>
        <v>2.1896613964465321</v>
      </c>
      <c r="K31" s="4">
        <f>(K50/Currencies!$B$21)*(Inflation!$K$19/Inflation!$K$12)</f>
        <v>1.6366875520297703</v>
      </c>
    </row>
    <row r="32" spans="1:11">
      <c r="A32">
        <v>2007</v>
      </c>
      <c r="B32" s="4">
        <f>(B51/Currencies!$B$22)*(Inflation!$K$19/Inflation!$K$13)</f>
        <v>1.3009036227266493</v>
      </c>
      <c r="C32" s="4">
        <f>(C51/Currencies!$B$22)*(Inflation!$K$19/Inflation!$K$13)</f>
        <v>2.7327819917947354</v>
      </c>
      <c r="D32" s="4">
        <f>(D51/Currencies!$B$22)*(Inflation!$K$19/Inflation!$K$13)</f>
        <v>1.3072203326927356</v>
      </c>
      <c r="E32" s="4">
        <f>(E51/Currencies!$B$22)*(Inflation!$K$19/Inflation!$K$13)</f>
        <v>1.2852545206578359</v>
      </c>
      <c r="F32" s="4">
        <f>(F51/Currencies!$B$22)*(Inflation!$K$19/Inflation!$K$13)</f>
        <v>1.4735238816561256</v>
      </c>
      <c r="G32" s="4">
        <f>(G51/Currencies!$B$22)*(Inflation!$K$19/Inflation!$K$13)</f>
        <v>1.4483837624106877</v>
      </c>
      <c r="H32" s="4">
        <f>(H51/Currencies!$B$22)*(Inflation!$K$19/Inflation!$K$13)</f>
        <v>1.1792903019106378</v>
      </c>
      <c r="I32" s="4">
        <f>(I51/Currencies!$B$22)*(Inflation!$K$19/Inflation!$K$13)</f>
        <v>1.6195035957710036</v>
      </c>
      <c r="J32" s="4">
        <f>(J51/Currencies!$B$22)*(Inflation!$K$19/Inflation!$K$13)</f>
        <v>2.0969699666084209</v>
      </c>
      <c r="K32" s="4">
        <f>(K51/Currencies!$B$22)*(Inflation!$K$19/Inflation!$K$13)</f>
        <v>1.5402861975672901</v>
      </c>
    </row>
    <row r="33" spans="1:11">
      <c r="A33">
        <v>2008</v>
      </c>
      <c r="B33" s="4">
        <f>(B52/Currencies!$B$23)*(Inflation!$K$19/Inflation!$K$14)</f>
        <v>1.3857401384548746</v>
      </c>
      <c r="C33" s="4">
        <f>(C52/Currencies!$B$23)*(Inflation!$K$19/Inflation!$K$14)</f>
        <v>2.9662165102191054</v>
      </c>
      <c r="D33" s="4">
        <f>(D52/Currencies!$B$23)*(Inflation!$K$19/Inflation!$K$14)</f>
        <v>1.2513630494954346</v>
      </c>
      <c r="E33" s="4">
        <f>(E52/Currencies!$B$23)*(Inflation!$K$19/Inflation!$K$14)</f>
        <v>1.114437715788787</v>
      </c>
      <c r="F33" s="4">
        <f>(F52/Currencies!$B$23)*(Inflation!$K$19/Inflation!$K$14)</f>
        <v>1.3741848841267994</v>
      </c>
      <c r="G33" s="4">
        <f>(G52/Currencies!$B$23)*(Inflation!$K$19/Inflation!$K$14)</f>
        <v>1.7150287661188486</v>
      </c>
      <c r="H33" s="4">
        <f>(H52/Currencies!$B$23)*(Inflation!$K$19/Inflation!$K$14)</f>
        <v>1.1137780582438874</v>
      </c>
      <c r="I33" s="4">
        <f>(I52/Currencies!$B$23)*(Inflation!$K$19/Inflation!$K$14)</f>
        <v>1.6127992156076099</v>
      </c>
      <c r="J33" s="4">
        <f>(J52/Currencies!$B$23)*(Inflation!$K$19/Inflation!$K$14)</f>
        <v>2.1531915448899577</v>
      </c>
      <c r="K33" s="4">
        <f>(K52/Currencies!$B$23)*(Inflation!$K$19/Inflation!$K$14)</f>
        <v>1.6046837374777192</v>
      </c>
    </row>
    <row r="34" spans="1:11">
      <c r="A34">
        <v>2009</v>
      </c>
      <c r="B34" s="4">
        <f>(B53/Currencies!$B$24)*(Inflation!$K$19/Inflation!$K$15)</f>
        <v>1.2989396580937336</v>
      </c>
      <c r="C34" s="4">
        <f>(C53/Currencies!$B$24)*(Inflation!$K$19/Inflation!$K$15)</f>
        <v>2.7666714678476167</v>
      </c>
      <c r="D34" s="4">
        <f>(D53/Currencies!$B$24)*(Inflation!$K$19/Inflation!$K$15)</f>
        <v>1.2647680203498102</v>
      </c>
      <c r="E34" s="4">
        <f>(E53/Currencies!$B$24)*(Inflation!$K$19/Inflation!$K$15)</f>
        <v>1.0874709993894069</v>
      </c>
      <c r="F34" s="4">
        <f>(F53/Currencies!$B$24)*(Inflation!$K$19/Inflation!$K$15)</f>
        <v>1.3606866529233934</v>
      </c>
      <c r="G34" s="4">
        <f>(G53/Currencies!$B$24)*(Inflation!$K$19/Inflation!$K$15)</f>
        <v>1.4408363153708885</v>
      </c>
      <c r="H34" s="4">
        <f>(H53/Currencies!$B$24)*(Inflation!$K$19/Inflation!$K$15)</f>
        <v>1.2186536816518532</v>
      </c>
      <c r="I34" s="4">
        <f>(I53/Currencies!$B$24)*(Inflation!$K$19/Inflation!$K$15)</f>
        <v>2.0243368162590949</v>
      </c>
      <c r="J34" s="4">
        <f>(J53/Currencies!$B$24)*(Inflation!$K$19/Inflation!$K$15)</f>
        <v>2.1445034224214994</v>
      </c>
      <c r="K34" s="4">
        <f>(K53/Currencies!$B$24)*(Inflation!$K$19/Inflation!$K$15)</f>
        <v>1.5146312245787685</v>
      </c>
    </row>
    <row r="35" spans="1:11">
      <c r="A35">
        <v>2010</v>
      </c>
      <c r="B35" s="4">
        <f>(B54/Currencies!$B$25)*(Inflation!$K$19/Inflation!$K$16)</f>
        <v>1.286216724921355</v>
      </c>
      <c r="C35" s="4">
        <f>(C54/Currencies!$B$25)*(Inflation!$K$19/Inflation!$K$16)</f>
        <v>2.6425589979575101</v>
      </c>
      <c r="D35" s="4">
        <f>(D54/Currencies!$B$25)*(Inflation!$K$19/Inflation!$K$16)</f>
        <v>1.2162649524383138</v>
      </c>
      <c r="E35" s="4">
        <f>(E54/Currencies!$B$25)*(Inflation!$K$19/Inflation!$K$16)</f>
        <v>1.1933950385616845</v>
      </c>
      <c r="F35" s="4">
        <f>(F54/Currencies!$B$25)*(Inflation!$K$19/Inflation!$K$16)</f>
        <v>1.6338418424128027</v>
      </c>
      <c r="G35" s="4">
        <f>(G54/Currencies!$B$25)*(Inflation!$K$19/Inflation!$K$16)</f>
        <v>1.3649520681932992</v>
      </c>
      <c r="H35" s="4">
        <f>(H54/Currencies!$B$25)*(Inflation!$K$19/Inflation!$K$16)</f>
        <v>1.2410675444768207</v>
      </c>
      <c r="I35" s="4">
        <f>(I54/Currencies!$B$25)*(Inflation!$K$19/Inflation!$K$16)</f>
        <v>2.0909982519222408</v>
      </c>
      <c r="J35" s="4">
        <f>(J54/Currencies!$B$25)*(Inflation!$K$19/Inflation!$K$16)</f>
        <v>1.9813973439199157</v>
      </c>
      <c r="K35" s="4">
        <f>(K54/Currencies!$B$25)*(Inflation!$K$19/Inflation!$K$16)</f>
        <v>1.5183895954591642</v>
      </c>
    </row>
    <row r="36" spans="1:11">
      <c r="A36">
        <v>2011</v>
      </c>
      <c r="B36" s="4">
        <f>(B55/Currencies!$B$26)*(Inflation!$K$19/Inflation!$K$17)</f>
        <v>1.2629127763092836</v>
      </c>
      <c r="C36" s="4">
        <f>(C55/Currencies!$B$26)*(Inflation!$K$19/Inflation!$K$17)</f>
        <v>2.7451175012182225</v>
      </c>
      <c r="D36" s="4">
        <f>(D55/Currencies!$B$26)*(Inflation!$K$19/Inflation!$K$17)</f>
        <v>1.1802967476871435</v>
      </c>
      <c r="E36" s="4">
        <f>(E55/Currencies!$B$26)*(Inflation!$K$19/Inflation!$K$17)</f>
        <v>1.1256442498876373</v>
      </c>
      <c r="F36" s="4">
        <f>(F55/Currencies!$B$26)*(Inflation!$K$19/Inflation!$K$17)</f>
        <v>1.5858418557710914</v>
      </c>
      <c r="G36" s="4">
        <f>(G55/Currencies!$B$26)*(Inflation!$K$19/Inflation!$K$17)</f>
        <v>1.3360601295879566</v>
      </c>
      <c r="H36" s="4">
        <f>(H55/Currencies!$B$26)*(Inflation!$K$19/Inflation!$K$17)</f>
        <v>1.4197342915044853</v>
      </c>
      <c r="I36" s="4">
        <f>(I55/Currencies!$B$26)*(Inflation!$K$19/Inflation!$K$17)</f>
        <v>2.2125901851713548</v>
      </c>
      <c r="J36" s="4">
        <f>(J55/Currencies!$B$26)*(Inflation!$K$19/Inflation!$K$17)</f>
        <v>2.0412120731150392</v>
      </c>
      <c r="K36" s="4">
        <f>(K55/Currencies!$B$26)*(Inflation!$K$19/Inflation!$K$17)</f>
        <v>1.5100774911014476</v>
      </c>
    </row>
    <row r="37" spans="1:11">
      <c r="A37">
        <v>2012</v>
      </c>
      <c r="B37" s="4">
        <f>(B56/Currencies!$B$27)*(Inflation!$K$19/Inflation!$K$18)</f>
        <v>1.4891657286869129</v>
      </c>
      <c r="C37" s="4">
        <f>(C56/Currencies!$B$27)*(Inflation!$K$19/Inflation!$K$18)</f>
        <v>2.6544379441733557</v>
      </c>
      <c r="D37" s="4">
        <f>(D56/Currencies!$B$27)*(Inflation!$K$19/Inflation!$K$18)</f>
        <v>1.1721145670719537</v>
      </c>
      <c r="E37" s="4">
        <f>(E56/Currencies!$B$27)*(Inflation!$K$19/Inflation!$K$18)</f>
        <v>1.1616733210190342</v>
      </c>
      <c r="F37" s="4">
        <f>(F56/Currencies!$B$27)*(Inflation!$K$19/Inflation!$K$18)</f>
        <v>1.7423015352339537</v>
      </c>
      <c r="G37" s="4">
        <f>(G56/Currencies!$B$27)*(Inflation!$K$19/Inflation!$K$18)</f>
        <v>1.4726625064700505</v>
      </c>
      <c r="H37" s="4">
        <f>(H56/Currencies!$B$27)*(Inflation!$K$19/Inflation!$K$18)</f>
        <v>1.5828449325657066</v>
      </c>
      <c r="I37" s="4">
        <f>(I56/Currencies!$B$27)*(Inflation!$K$19/Inflation!$K$18)</f>
        <v>2.2558164991665364</v>
      </c>
      <c r="J37" s="4">
        <f>(J56/Currencies!$B$27)*(Inflation!$K$19/Inflation!$K$18)</f>
        <v>2.0703391726367411</v>
      </c>
      <c r="K37" s="4">
        <f>(K56/Currencies!$B$27)*(Inflation!$K$19/Inflation!$K$18)</f>
        <v>1.6113906151342237</v>
      </c>
    </row>
    <row r="38" spans="1:11">
      <c r="A38">
        <v>2013</v>
      </c>
      <c r="B38" s="4">
        <f>(B57/Currencies!$B$28)*(Inflation!$K$19/Inflation!$K$19)</f>
        <v>1.6246639366796651</v>
      </c>
      <c r="C38" s="4">
        <f>(C57/Currencies!$B$28)*(Inflation!$K$19/Inflation!$K$19)</f>
        <v>2.7559829707431303</v>
      </c>
      <c r="D38" s="4">
        <f>(D57/Currencies!$B$28)*(Inflation!$K$19/Inflation!$K$19)</f>
        <v>1.365376806949095</v>
      </c>
      <c r="E38" s="4">
        <f>(E57/Currencies!$B$28)*(Inflation!$K$19/Inflation!$K$19)</f>
        <v>1.0446264649686783</v>
      </c>
      <c r="F38" s="4">
        <f>(F57/Currencies!$B$28)*(Inflation!$K$19/Inflation!$K$19)</f>
        <v>1.8477297209570622</v>
      </c>
      <c r="G38" s="4">
        <f>(G57/Currencies!$B$28)*(Inflation!$K$19/Inflation!$K$19)</f>
        <v>1.4232560661203295</v>
      </c>
      <c r="H38" s="4">
        <f>(H57/Currencies!$B$28)*(Inflation!$K$19/Inflation!$K$19)</f>
        <v>1.2270800517519311</v>
      </c>
      <c r="I38" s="4">
        <f>(I57/Currencies!$B$28)*(Inflation!$K$19/Inflation!$K$19)</f>
        <v>2.3662526147052763</v>
      </c>
      <c r="J38" s="4">
        <f>(J57/Currencies!$B$28)*(Inflation!$K$19/Inflation!$K$19)</f>
        <v>2.4080389627063639</v>
      </c>
      <c r="K38" s="4">
        <f>(K57/Currencies!$B$28)*(Inflation!$K$19/Inflation!$K$19)</f>
        <v>1.7148063632432278</v>
      </c>
    </row>
    <row r="39" spans="1:11">
      <c r="A39">
        <v>2014</v>
      </c>
      <c r="B39" s="4">
        <f>(B58/Currencies!$B$29)*(Inflation!$K$19/Inflation!$K$20)</f>
        <v>1.5950619538958384</v>
      </c>
      <c r="C39" s="4">
        <f>(C58/Currencies!$B$29)*(Inflation!$K$19/Inflation!$K$20)</f>
        <v>2.9306438414231502</v>
      </c>
      <c r="D39" s="4">
        <f>(D58/Currencies!$B$29)*(Inflation!$K$19/Inflation!$K$20)</f>
        <v>1.0239603171445715</v>
      </c>
      <c r="E39" s="4">
        <f>(E58/Currencies!$B$29)*(Inflation!$K$19/Inflation!$K$20)</f>
        <v>1.0223146315763432</v>
      </c>
      <c r="F39" s="4">
        <f>(F58/Currencies!$B$29)*(Inflation!$K$19/Inflation!$K$20)</f>
        <v>1.8903368592353411</v>
      </c>
      <c r="G39" s="4">
        <f>(G58/Currencies!$B$29)*(Inflation!$K$19/Inflation!$K$20)</f>
        <v>1.2899258308496002</v>
      </c>
      <c r="H39" s="4">
        <f>(H58/Currencies!$B$29)*(Inflation!$K$19/Inflation!$K$20)</f>
        <v>1.3227164761819357</v>
      </c>
      <c r="I39" s="4">
        <f>(I58/Currencies!$B$29)*(Inflation!$K$19/Inflation!$K$20)</f>
        <v>2.3542603063083383</v>
      </c>
      <c r="J39" s="4">
        <f>(J58/Currencies!$B$29)*(Inflation!$K$19/Inflation!$K$20)</f>
        <v>2.278796604313885</v>
      </c>
      <c r="K39" s="4">
        <f>(K58/Currencies!$B$29)*(Inflation!$K$19/Inflation!$K$20)</f>
        <v>1.6496435430775671</v>
      </c>
    </row>
    <row r="40" spans="1:11">
      <c r="A40">
        <v>2015</v>
      </c>
      <c r="B40" s="4">
        <f>(B59/Currencies!$B$30)*(Inflation!$K$19/Inflation!$K$21)</f>
        <v>1.5991164335366408</v>
      </c>
      <c r="C40" s="4">
        <f>(C59/Currencies!$B$30)*(Inflation!$K$19/Inflation!$K$21)</f>
        <v>3.0016758770011509</v>
      </c>
      <c r="D40" s="4">
        <f>(D59/Currencies!$B$30)*(Inflation!$K$19/Inflation!$K$21)</f>
        <v>0.99160020173528729</v>
      </c>
      <c r="E40" s="4">
        <f>(E59/Currencies!$B$30)*(Inflation!$K$19/Inflation!$K$21)</f>
        <v>1.0941058165620288</v>
      </c>
      <c r="F40" s="4">
        <f>(F59/Currencies!$B$30)*(Inflation!$K$19/Inflation!$K$21)</f>
        <v>2.0674100007100429</v>
      </c>
      <c r="G40" s="4">
        <f>(G59/Currencies!$B$30)*(Inflation!$K$19/Inflation!$K$21)</f>
        <v>1.2854462575971861</v>
      </c>
      <c r="H40" s="4">
        <f>(H59/Currencies!$B$30)*(Inflation!$K$19/Inflation!$K$21)</f>
        <v>1.3266819388656328</v>
      </c>
      <c r="I40" s="4">
        <f>(I59/Currencies!$B$30)*(Inflation!$K$19/Inflation!$K$21)</f>
        <v>2.7706700610401644</v>
      </c>
      <c r="J40" s="4">
        <f>(J59/Currencies!$B$30)*(Inflation!$K$19/Inflation!$K$21)</f>
        <v>2.2360126976718409</v>
      </c>
      <c r="K40" s="4">
        <f>(K59/Currencies!$B$30)*(Inflation!$K$19/Inflation!$K$21)</f>
        <v>1.6328393166575477</v>
      </c>
    </row>
    <row r="43" spans="1:11">
      <c r="A43" t="s">
        <v>212</v>
      </c>
      <c r="B43" s="3" t="s">
        <v>12</v>
      </c>
      <c r="C43" s="3" t="s">
        <v>30</v>
      </c>
      <c r="D43" s="3" t="s">
        <v>14</v>
      </c>
      <c r="E43" s="3" t="s">
        <v>13</v>
      </c>
      <c r="F43" s="3" t="s">
        <v>28</v>
      </c>
      <c r="G43" s="3" t="s">
        <v>98</v>
      </c>
      <c r="H43" s="3" t="s">
        <v>10</v>
      </c>
      <c r="I43" s="3" t="s">
        <v>7</v>
      </c>
      <c r="J43" s="3" t="s">
        <v>92</v>
      </c>
      <c r="K43" s="3" t="s">
        <v>16</v>
      </c>
    </row>
    <row r="44" spans="1:11">
      <c r="A44">
        <v>2000</v>
      </c>
      <c r="B44" s="4">
        <f t="shared" ref="B44:K44" si="0">B63/B81</f>
        <v>1.0693376990577015</v>
      </c>
      <c r="C44" s="4">
        <f t="shared" si="0"/>
        <v>2.0956245538596021</v>
      </c>
      <c r="D44" s="4">
        <f t="shared" si="0"/>
        <v>1.8834629412456783</v>
      </c>
      <c r="E44" s="4">
        <f t="shared" si="0"/>
        <v>2.0636923425635603</v>
      </c>
      <c r="F44" s="4">
        <f t="shared" si="0"/>
        <v>2.9367189512620726</v>
      </c>
      <c r="G44" s="4">
        <f t="shared" si="0"/>
        <v>2.6462174311997346</v>
      </c>
      <c r="H44" s="4">
        <f t="shared" si="0"/>
        <v>1.9929048906249263</v>
      </c>
      <c r="I44" s="4">
        <f t="shared" si="0"/>
        <v>1.8585769800148038</v>
      </c>
      <c r="J44" s="4">
        <f t="shared" si="0"/>
        <v>1.8374731446232708</v>
      </c>
      <c r="K44" s="4">
        <f t="shared" si="0"/>
        <v>1.4455774313483463</v>
      </c>
    </row>
    <row r="45" spans="1:11">
      <c r="A45">
        <v>2001</v>
      </c>
      <c r="B45" s="4">
        <f t="shared" ref="B45:K45" si="1">B64/B82</f>
        <v>1.2694267797487859</v>
      </c>
      <c r="C45" s="4">
        <f t="shared" si="1"/>
        <v>2.0646514255993011</v>
      </c>
      <c r="D45" s="4">
        <f t="shared" si="1"/>
        <v>1.6502604719885601</v>
      </c>
      <c r="E45" s="4">
        <f t="shared" si="1"/>
        <v>2.0511763978738307</v>
      </c>
      <c r="F45" s="4">
        <f t="shared" si="1"/>
        <v>2.4558713731878417</v>
      </c>
      <c r="G45" s="4">
        <f t="shared" si="1"/>
        <v>2.586912583942452</v>
      </c>
      <c r="H45" s="4">
        <f t="shared" si="1"/>
        <v>1.4503634305911119</v>
      </c>
      <c r="I45" s="4">
        <f t="shared" si="1"/>
        <v>1.6752752651868277</v>
      </c>
      <c r="J45" s="4">
        <f t="shared" si="1"/>
        <v>2.1844422256512663</v>
      </c>
      <c r="K45" s="4">
        <f t="shared" si="1"/>
        <v>1.4948687124284439</v>
      </c>
    </row>
    <row r="46" spans="1:11">
      <c r="A46">
        <v>2002</v>
      </c>
      <c r="B46" s="4">
        <f t="shared" ref="B46:K46" si="2">B65/B83</f>
        <v>1.241642317429501</v>
      </c>
      <c r="C46" s="4">
        <f t="shared" si="2"/>
        <v>2.0614457553386574</v>
      </c>
      <c r="D46" s="4">
        <f t="shared" si="2"/>
        <v>1.7079748080257111</v>
      </c>
      <c r="E46" s="4">
        <f t="shared" si="2"/>
        <v>2.0234919048165834</v>
      </c>
      <c r="F46" s="4">
        <f t="shared" si="2"/>
        <v>2.0361777713332851</v>
      </c>
      <c r="G46" s="4">
        <f t="shared" si="2"/>
        <v>2.4914603004647682</v>
      </c>
      <c r="H46" s="4">
        <f t="shared" si="2"/>
        <v>1.2561195455591248</v>
      </c>
      <c r="I46" s="4">
        <f t="shared" si="2"/>
        <v>1.6383646098101778</v>
      </c>
      <c r="J46" s="4">
        <f t="shared" si="2"/>
        <v>1.9304753555566825</v>
      </c>
      <c r="K46" s="4">
        <f t="shared" si="2"/>
        <v>1.46500812053871</v>
      </c>
    </row>
    <row r="47" spans="1:11">
      <c r="A47">
        <v>2003</v>
      </c>
      <c r="B47" s="4">
        <f t="shared" ref="B47:K47" si="3">B66/B84</f>
        <v>1.6013150375009575</v>
      </c>
      <c r="C47" s="4">
        <f t="shared" si="3"/>
        <v>2.4379090266045713</v>
      </c>
      <c r="D47" s="4">
        <f t="shared" si="3"/>
        <v>1.552338299258007</v>
      </c>
      <c r="E47" s="4">
        <f t="shared" si="3"/>
        <v>2.1831601645684371</v>
      </c>
      <c r="F47" s="4">
        <f t="shared" si="3"/>
        <v>1.8680145590128279</v>
      </c>
      <c r="G47" s="4">
        <f t="shared" si="3"/>
        <v>2.2575223450926987</v>
      </c>
      <c r="H47" s="4">
        <f t="shared" si="3"/>
        <v>1.1809331638736389</v>
      </c>
      <c r="I47" s="4">
        <f t="shared" si="3"/>
        <v>1.5359626125612675</v>
      </c>
      <c r="J47" s="4">
        <f t="shared" si="3"/>
        <v>2.4114289667577573</v>
      </c>
      <c r="K47" s="4">
        <f t="shared" si="3"/>
        <v>1.7178226636899512</v>
      </c>
    </row>
    <row r="48" spans="1:11">
      <c r="A48">
        <v>2004</v>
      </c>
      <c r="B48" s="4">
        <f t="shared" ref="B48:K48" si="4">B67/B85</f>
        <v>1.6668644627878848</v>
      </c>
      <c r="C48" s="4">
        <f t="shared" si="4"/>
        <v>2.7751376669196977</v>
      </c>
      <c r="D48" s="4">
        <f t="shared" si="4"/>
        <v>1.3813346139428875</v>
      </c>
      <c r="E48" s="4">
        <f t="shared" si="4"/>
        <v>2.2997557796075974</v>
      </c>
      <c r="F48" s="4">
        <f t="shared" si="4"/>
        <v>1.6095751137138603</v>
      </c>
      <c r="G48" s="4">
        <f t="shared" si="4"/>
        <v>2.2135230204017824</v>
      </c>
      <c r="H48" s="4">
        <f t="shared" si="4"/>
        <v>1.3014416233309238</v>
      </c>
      <c r="I48" s="4">
        <f t="shared" si="4"/>
        <v>1.5780876261595007</v>
      </c>
      <c r="J48" s="4">
        <f t="shared" si="4"/>
        <v>1.769376773112298</v>
      </c>
      <c r="K48" s="4">
        <f t="shared" si="4"/>
        <v>1.7599640717368676</v>
      </c>
    </row>
    <row r="49" spans="1:11">
      <c r="A49">
        <v>2005</v>
      </c>
      <c r="B49" s="4">
        <f t="shared" ref="B49:K49" si="5">B68/B86</f>
        <v>1.5033108975984599</v>
      </c>
      <c r="C49" s="4">
        <f t="shared" si="5"/>
        <v>2.8708039362053919</v>
      </c>
      <c r="D49" s="4">
        <f t="shared" si="5"/>
        <v>1.6504293357239415</v>
      </c>
      <c r="E49" s="4">
        <f t="shared" si="5"/>
        <v>1.9483467649213624</v>
      </c>
      <c r="F49" s="4">
        <f t="shared" si="5"/>
        <v>1.6694859045524757</v>
      </c>
      <c r="G49" s="4">
        <f t="shared" si="5"/>
        <v>2.1182379412944141</v>
      </c>
      <c r="H49" s="4">
        <f t="shared" si="5"/>
        <v>1.6237924766156611</v>
      </c>
      <c r="I49" s="4">
        <f t="shared" si="5"/>
        <v>1.5186032472277826</v>
      </c>
      <c r="J49" s="4">
        <f t="shared" si="5"/>
        <v>2.4090931456969935</v>
      </c>
      <c r="K49" s="4">
        <f t="shared" si="5"/>
        <v>1.7900901181610771</v>
      </c>
    </row>
    <row r="50" spans="1:11">
      <c r="A50">
        <v>2006</v>
      </c>
      <c r="B50" s="4">
        <f t="shared" ref="B50:K50" si="6">B69/B87</f>
        <v>1.4082470679935768</v>
      </c>
      <c r="C50" s="4">
        <f t="shared" si="6"/>
        <v>3.1868608026955969</v>
      </c>
      <c r="D50" s="4">
        <f t="shared" si="6"/>
        <v>1.7612797554969062</v>
      </c>
      <c r="E50" s="4">
        <f t="shared" si="6"/>
        <v>1.8430916948212133</v>
      </c>
      <c r="F50" s="4">
        <f t="shared" si="6"/>
        <v>1.7882344856613968</v>
      </c>
      <c r="G50" s="4">
        <f t="shared" si="6"/>
        <v>1.9542528152403535</v>
      </c>
      <c r="H50" s="4">
        <f t="shared" si="6"/>
        <v>1.5974921630094043</v>
      </c>
      <c r="I50" s="4">
        <f t="shared" si="6"/>
        <v>1.8048601001455791</v>
      </c>
      <c r="J50" s="4">
        <f t="shared" si="6"/>
        <v>2.4279308579099603</v>
      </c>
      <c r="K50" s="4">
        <f t="shared" si="6"/>
        <v>1.8147847967630855</v>
      </c>
    </row>
    <row r="51" spans="1:11">
      <c r="A51">
        <v>2007</v>
      </c>
      <c r="B51" s="4">
        <f t="shared" ref="B51:K51" si="7">B70/B88</f>
        <v>1.6098397971537135</v>
      </c>
      <c r="C51" s="4">
        <f t="shared" si="7"/>
        <v>3.3817579799764799</v>
      </c>
      <c r="D51" s="4">
        <f t="shared" si="7"/>
        <v>1.6176565876621216</v>
      </c>
      <c r="E51" s="4">
        <f t="shared" si="7"/>
        <v>1.5904743754114834</v>
      </c>
      <c r="F51" s="4">
        <f t="shared" si="7"/>
        <v>1.8234535943366286</v>
      </c>
      <c r="G51" s="4">
        <f t="shared" si="7"/>
        <v>1.7923432462989555</v>
      </c>
      <c r="H51" s="4">
        <f t="shared" si="7"/>
        <v>1.4593459709444412</v>
      </c>
      <c r="I51" s="4">
        <f t="shared" si="7"/>
        <v>2.004100299637281</v>
      </c>
      <c r="J51" s="4">
        <f t="shared" si="7"/>
        <v>2.5949544967880085</v>
      </c>
      <c r="K51" s="4">
        <f t="shared" si="7"/>
        <v>1.9060705009439558</v>
      </c>
    </row>
    <row r="52" spans="1:11">
      <c r="A52">
        <v>2008</v>
      </c>
      <c r="B52" s="4">
        <f t="shared" ref="B52:K52" si="8">B71/B89</f>
        <v>1.8912019902439858</v>
      </c>
      <c r="C52" s="4">
        <f t="shared" si="8"/>
        <v>4.048172100922093</v>
      </c>
      <c r="D52" s="4">
        <f t="shared" si="8"/>
        <v>1.7078095842430669</v>
      </c>
      <c r="E52" s="4">
        <f t="shared" si="8"/>
        <v>1.5209394370670086</v>
      </c>
      <c r="F52" s="4">
        <f t="shared" si="8"/>
        <v>1.8754318473603437</v>
      </c>
      <c r="G52" s="4">
        <f t="shared" si="8"/>
        <v>2.3406017663789234</v>
      </c>
      <c r="H52" s="4">
        <f t="shared" si="8"/>
        <v>1.5200391631793049</v>
      </c>
      <c r="I52" s="4">
        <f t="shared" si="8"/>
        <v>2.2010830182215839</v>
      </c>
      <c r="J52" s="4">
        <f t="shared" si="8"/>
        <v>2.938588572322729</v>
      </c>
      <c r="K52" s="4">
        <f t="shared" si="8"/>
        <v>2.19000734251218</v>
      </c>
    </row>
    <row r="53" spans="1:11">
      <c r="A53">
        <v>2009</v>
      </c>
      <c r="B53" s="4">
        <f t="shared" ref="B53:K53" si="9">B72/B90</f>
        <v>1.6837985215971987</v>
      </c>
      <c r="C53" s="4">
        <f t="shared" si="9"/>
        <v>3.5864001058706627</v>
      </c>
      <c r="D53" s="4">
        <f t="shared" si="9"/>
        <v>1.6395022736881821</v>
      </c>
      <c r="E53" s="4">
        <f t="shared" si="9"/>
        <v>1.4096744599660052</v>
      </c>
      <c r="F53" s="4">
        <f t="shared" si="9"/>
        <v>1.7638403449100939</v>
      </c>
      <c r="G53" s="4">
        <f t="shared" si="9"/>
        <v>1.8677373060157865</v>
      </c>
      <c r="H53" s="4">
        <f t="shared" si="9"/>
        <v>1.579724858440114</v>
      </c>
      <c r="I53" s="4">
        <f t="shared" si="9"/>
        <v>2.6241213879281489</v>
      </c>
      <c r="J53" s="4">
        <f t="shared" si="9"/>
        <v>2.7798917907646823</v>
      </c>
      <c r="K53" s="4">
        <f t="shared" si="9"/>
        <v>1.9633966834559826</v>
      </c>
    </row>
    <row r="54" spans="1:11">
      <c r="A54">
        <v>2010</v>
      </c>
      <c r="B54" s="4">
        <f t="shared" ref="B54:K54" si="10">B73/B91</f>
        <v>1.6041414546658301</v>
      </c>
      <c r="C54" s="4">
        <f t="shared" si="10"/>
        <v>3.2957419639237182</v>
      </c>
      <c r="D54" s="4">
        <f t="shared" si="10"/>
        <v>1.5168991292527003</v>
      </c>
      <c r="E54" s="4">
        <f t="shared" si="10"/>
        <v>1.4883762713211326</v>
      </c>
      <c r="F54" s="4">
        <f t="shared" si="10"/>
        <v>2.03769192158672</v>
      </c>
      <c r="G54" s="4">
        <f t="shared" si="10"/>
        <v>1.7023384580499938</v>
      </c>
      <c r="H54" s="4">
        <f t="shared" si="10"/>
        <v>1.5478323812476678</v>
      </c>
      <c r="I54" s="4">
        <f t="shared" si="10"/>
        <v>2.6078474276932959</v>
      </c>
      <c r="J54" s="4">
        <f t="shared" si="10"/>
        <v>2.471155564969854</v>
      </c>
      <c r="K54" s="4">
        <f t="shared" si="10"/>
        <v>1.8937023965057331</v>
      </c>
    </row>
    <row r="55" spans="1:11">
      <c r="A55">
        <v>2011</v>
      </c>
      <c r="B55" s="4">
        <f t="shared" ref="B55:K55" si="11">B74/B92</f>
        <v>1.6941673449067469</v>
      </c>
      <c r="C55" s="4">
        <f t="shared" si="11"/>
        <v>3.6825096045722323</v>
      </c>
      <c r="D55" s="4">
        <f t="shared" si="11"/>
        <v>1.5833399144752145</v>
      </c>
      <c r="E55" s="4">
        <f t="shared" si="11"/>
        <v>1.5100248931796851</v>
      </c>
      <c r="F55" s="4">
        <f t="shared" si="11"/>
        <v>2.1273689969985212</v>
      </c>
      <c r="G55" s="4">
        <f t="shared" si="11"/>
        <v>1.7922927733731833</v>
      </c>
      <c r="H55" s="4">
        <f t="shared" si="11"/>
        <v>1.9045396643625156</v>
      </c>
      <c r="I55" s="4">
        <f t="shared" si="11"/>
        <v>2.9681369210097261</v>
      </c>
      <c r="J55" s="4">
        <f t="shared" si="11"/>
        <v>2.7382372743167269</v>
      </c>
      <c r="K55" s="4">
        <f t="shared" si="11"/>
        <v>2.0257329102166399</v>
      </c>
    </row>
    <row r="56" spans="1:11">
      <c r="A56">
        <v>2012</v>
      </c>
      <c r="B56" s="4">
        <f t="shared" ref="B56:K56" si="12">B75/B93</f>
        <v>1.8842730138336898</v>
      </c>
      <c r="C56" s="4">
        <f t="shared" si="12"/>
        <v>3.3587166886470863</v>
      </c>
      <c r="D56" s="4">
        <f t="shared" si="12"/>
        <v>1.4831014475484086</v>
      </c>
      <c r="E56" s="4">
        <f t="shared" si="12"/>
        <v>1.4698899172336046</v>
      </c>
      <c r="F56" s="4">
        <f t="shared" si="12"/>
        <v>2.2045711243282109</v>
      </c>
      <c r="G56" s="4">
        <f t="shared" si="12"/>
        <v>1.8633911363733791</v>
      </c>
      <c r="H56" s="4">
        <f t="shared" si="12"/>
        <v>2.0028072994580852</v>
      </c>
      <c r="I56" s="4">
        <f t="shared" si="12"/>
        <v>2.854332510920917</v>
      </c>
      <c r="J56" s="4">
        <f t="shared" si="12"/>
        <v>2.6196441116879585</v>
      </c>
      <c r="K56" s="4">
        <f t="shared" si="12"/>
        <v>2.0389267576816823</v>
      </c>
    </row>
    <row r="57" spans="1:11">
      <c r="A57">
        <v>2013</v>
      </c>
      <c r="B57" s="4">
        <f t="shared" ref="B57:K57" si="13">B76/B94</f>
        <v>2.1451169054753128</v>
      </c>
      <c r="C57" s="4">
        <f t="shared" si="13"/>
        <v>3.6388483355058385</v>
      </c>
      <c r="D57" s="4">
        <f t="shared" si="13"/>
        <v>1.802768440171203</v>
      </c>
      <c r="E57" s="4">
        <f t="shared" si="13"/>
        <v>1.3792673298890696</v>
      </c>
      <c r="F57" s="4">
        <f t="shared" si="13"/>
        <v>2.4396406984170524</v>
      </c>
      <c r="G57" s="4">
        <f t="shared" si="13"/>
        <v>1.8791890306216466</v>
      </c>
      <c r="H57" s="4">
        <f t="shared" si="13"/>
        <v>1.6201690109304037</v>
      </c>
      <c r="I57" s="4">
        <f t="shared" si="13"/>
        <v>3.1242698085630383</v>
      </c>
      <c r="J57" s="4">
        <f t="shared" si="13"/>
        <v>3.1794422042145341</v>
      </c>
      <c r="K57" s="4">
        <f t="shared" si="13"/>
        <v>2.2641360076763797</v>
      </c>
    </row>
    <row r="58" spans="1:11">
      <c r="A58">
        <v>2014</v>
      </c>
      <c r="B58" s="4">
        <f t="shared" ref="B58:K58" si="14">B77/B95</f>
        <v>2.1355820535509213</v>
      </c>
      <c r="C58" s="4">
        <f t="shared" si="14"/>
        <v>3.9237537938927711</v>
      </c>
      <c r="D58" s="4">
        <f t="shared" si="14"/>
        <v>1.3709506840792323</v>
      </c>
      <c r="E58" s="4">
        <f t="shared" si="14"/>
        <v>1.3687473235409713</v>
      </c>
      <c r="F58" s="4">
        <f t="shared" si="14"/>
        <v>2.530917035472362</v>
      </c>
      <c r="G58" s="4">
        <f t="shared" si="14"/>
        <v>1.7270441740810647</v>
      </c>
      <c r="H58" s="4">
        <f t="shared" si="14"/>
        <v>1.7709466153154334</v>
      </c>
      <c r="I58" s="4">
        <f t="shared" si="14"/>
        <v>3.1520506443398655</v>
      </c>
      <c r="J58" s="4">
        <f t="shared" si="14"/>
        <v>3.0510144887972865</v>
      </c>
      <c r="K58" s="4">
        <f t="shared" si="14"/>
        <v>2.208659755659037</v>
      </c>
    </row>
    <row r="59" spans="1:11">
      <c r="A59">
        <v>2015</v>
      </c>
      <c r="B59" s="4">
        <f t="shared" ref="B59:K59" si="15">B78/B96</f>
        <v>1.7898777930070249</v>
      </c>
      <c r="C59" s="4">
        <f t="shared" si="15"/>
        <v>3.3597509733340765</v>
      </c>
      <c r="D59" s="4">
        <f t="shared" si="15"/>
        <v>1.1098899013263184</v>
      </c>
      <c r="E59" s="4">
        <f t="shared" si="15"/>
        <v>1.2246235878729226</v>
      </c>
      <c r="F59" s="4">
        <f t="shared" si="15"/>
        <v>2.314034908094611</v>
      </c>
      <c r="G59" s="4">
        <f t="shared" si="15"/>
        <v>1.4387893603774116</v>
      </c>
      <c r="H59" s="4">
        <f t="shared" si="15"/>
        <v>1.4849441172381586</v>
      </c>
      <c r="I59" s="4">
        <f t="shared" si="15"/>
        <v>3.1011880748654552</v>
      </c>
      <c r="J59" s="4">
        <f t="shared" si="15"/>
        <v>2.5027505117893312</v>
      </c>
      <c r="K59" s="4">
        <f t="shared" si="15"/>
        <v>1.8276235370619398</v>
      </c>
    </row>
    <row r="62" spans="1:11">
      <c r="A62" t="s">
        <v>20</v>
      </c>
      <c r="B62" s="3" t="s">
        <v>12</v>
      </c>
      <c r="C62" s="3" t="s">
        <v>30</v>
      </c>
      <c r="D62" s="3" t="s">
        <v>14</v>
      </c>
      <c r="E62" s="3" t="s">
        <v>13</v>
      </c>
      <c r="F62" s="3" t="s">
        <v>28</v>
      </c>
      <c r="G62" s="3" t="s">
        <v>98</v>
      </c>
      <c r="H62" s="3" t="s">
        <v>10</v>
      </c>
      <c r="I62" s="3" t="s">
        <v>7</v>
      </c>
      <c r="J62" s="3" t="s">
        <v>92</v>
      </c>
      <c r="K62" s="3" t="s">
        <v>16</v>
      </c>
    </row>
    <row r="63" spans="1:11">
      <c r="A63">
        <v>2000</v>
      </c>
      <c r="B63" s="3">
        <v>546574000</v>
      </c>
      <c r="C63" s="3">
        <v>539888000</v>
      </c>
      <c r="D63" s="3">
        <v>248134000</v>
      </c>
      <c r="E63" s="3">
        <v>27314000</v>
      </c>
      <c r="F63" s="3">
        <v>60418000</v>
      </c>
      <c r="G63" s="3">
        <v>34318000</v>
      </c>
      <c r="H63" s="3">
        <v>42245000</v>
      </c>
      <c r="I63" s="3">
        <v>8035000</v>
      </c>
      <c r="J63" s="3">
        <v>19500000</v>
      </c>
      <c r="K63" s="3">
        <v>1662653000</v>
      </c>
    </row>
    <row r="64" spans="1:11">
      <c r="A64">
        <v>2001</v>
      </c>
      <c r="B64" s="3">
        <v>603045000</v>
      </c>
      <c r="C64" s="3">
        <v>547004000</v>
      </c>
      <c r="D64" s="3">
        <v>260237000</v>
      </c>
      <c r="E64" s="3">
        <v>24890000</v>
      </c>
      <c r="F64" s="3">
        <v>61510000</v>
      </c>
      <c r="G64" s="3">
        <v>35710000</v>
      </c>
      <c r="H64" s="3">
        <v>47929000</v>
      </c>
      <c r="I64" s="3">
        <v>6649000</v>
      </c>
      <c r="J64" s="3">
        <v>24066000</v>
      </c>
      <c r="K64" s="3">
        <v>1747232000</v>
      </c>
    </row>
    <row r="65" spans="1:11">
      <c r="A65">
        <v>2002</v>
      </c>
      <c r="B65" s="3">
        <v>636351000</v>
      </c>
      <c r="C65" s="3">
        <v>545098000</v>
      </c>
      <c r="D65" s="3">
        <v>251315000</v>
      </c>
      <c r="E65" s="3">
        <v>29958000</v>
      </c>
      <c r="F65" s="3">
        <v>61787000</v>
      </c>
      <c r="G65" s="3">
        <v>52588000</v>
      </c>
      <c r="H65" s="3">
        <v>43131000</v>
      </c>
      <c r="I65" s="3">
        <v>6059000</v>
      </c>
      <c r="J65" s="3">
        <v>26645000</v>
      </c>
      <c r="K65" s="3">
        <v>1792351000</v>
      </c>
    </row>
    <row r="66" spans="1:11">
      <c r="A66">
        <v>2003</v>
      </c>
      <c r="B66" s="3">
        <v>679474000</v>
      </c>
      <c r="C66" s="3">
        <v>634508000</v>
      </c>
      <c r="D66" s="3">
        <v>305575000</v>
      </c>
      <c r="E66" s="3">
        <v>40700000</v>
      </c>
      <c r="F66" s="3">
        <v>84169000</v>
      </c>
      <c r="G66" s="3">
        <v>52384000</v>
      </c>
      <c r="H66" s="3">
        <v>54078000</v>
      </c>
      <c r="I66" s="3">
        <v>5390000</v>
      </c>
      <c r="J66" s="3">
        <v>34856000</v>
      </c>
      <c r="K66" s="3">
        <v>2045195000</v>
      </c>
    </row>
    <row r="67" spans="1:11">
      <c r="A67">
        <v>2004</v>
      </c>
      <c r="B67" s="3">
        <v>775301000</v>
      </c>
      <c r="C67" s="3">
        <v>661345000</v>
      </c>
      <c r="D67" s="3">
        <v>367030000</v>
      </c>
      <c r="E67" s="3">
        <v>55747000</v>
      </c>
      <c r="F67" s="3">
        <v>77178000</v>
      </c>
      <c r="G67" s="3">
        <v>70794000</v>
      </c>
      <c r="H67" s="3">
        <v>81736000</v>
      </c>
      <c r="I67" s="3">
        <v>8115000</v>
      </c>
      <c r="J67" s="3">
        <v>35051000</v>
      </c>
      <c r="K67" s="3">
        <v>2294481000</v>
      </c>
    </row>
    <row r="68" spans="1:11">
      <c r="A68">
        <v>2005</v>
      </c>
      <c r="B68" s="3">
        <v>803236000</v>
      </c>
      <c r="C68" s="3">
        <v>678017000</v>
      </c>
      <c r="D68" s="3">
        <v>361023000</v>
      </c>
      <c r="E68" s="3">
        <v>72867000</v>
      </c>
      <c r="F68" s="3">
        <v>75009000</v>
      </c>
      <c r="G68" s="3">
        <v>85573000</v>
      </c>
      <c r="H68" s="3">
        <v>93257000</v>
      </c>
      <c r="I68" s="3">
        <v>9559000</v>
      </c>
      <c r="J68" s="3">
        <v>39168000</v>
      </c>
      <c r="K68" s="3">
        <v>2378453000</v>
      </c>
    </row>
    <row r="69" spans="1:11">
      <c r="A69">
        <v>2006</v>
      </c>
      <c r="B69" s="3">
        <v>855477000</v>
      </c>
      <c r="C69" s="3">
        <v>762691000</v>
      </c>
      <c r="D69" s="3">
        <v>377118000</v>
      </c>
      <c r="E69" s="3">
        <v>70755000</v>
      </c>
      <c r="F69" s="3">
        <v>83272000</v>
      </c>
      <c r="G69" s="3">
        <v>77799000</v>
      </c>
      <c r="H69" s="3">
        <v>72618000</v>
      </c>
      <c r="I69" s="3">
        <v>11282000</v>
      </c>
      <c r="J69" s="3">
        <v>35087000</v>
      </c>
      <c r="K69" s="3">
        <v>2492438000</v>
      </c>
    </row>
    <row r="70" spans="1:11">
      <c r="A70">
        <v>2007</v>
      </c>
      <c r="B70" s="3">
        <v>959144000</v>
      </c>
      <c r="C70" s="3">
        <v>806041000</v>
      </c>
      <c r="D70" s="3">
        <v>369487000</v>
      </c>
      <c r="E70" s="3">
        <v>91799000</v>
      </c>
      <c r="F70" s="3">
        <v>84460000</v>
      </c>
      <c r="G70" s="3">
        <v>81008000</v>
      </c>
      <c r="H70" s="3">
        <v>91542000</v>
      </c>
      <c r="I70" s="3">
        <v>12708000</v>
      </c>
      <c r="J70" s="3">
        <v>38779000</v>
      </c>
      <c r="K70" s="3">
        <v>2703825000</v>
      </c>
    </row>
    <row r="71" spans="1:11">
      <c r="A71">
        <v>2008</v>
      </c>
      <c r="B71" s="3">
        <v>1061832000</v>
      </c>
      <c r="C71" s="3">
        <v>932039000</v>
      </c>
      <c r="D71" s="3">
        <v>409087000</v>
      </c>
      <c r="E71" s="3">
        <v>103447000</v>
      </c>
      <c r="F71" s="3">
        <v>82242000</v>
      </c>
      <c r="G71" s="3">
        <v>70362000</v>
      </c>
      <c r="H71" s="3">
        <v>83215000</v>
      </c>
      <c r="I71" s="3">
        <v>16706000</v>
      </c>
      <c r="J71" s="3">
        <v>48827000</v>
      </c>
      <c r="K71" s="3">
        <v>2992158000</v>
      </c>
    </row>
    <row r="72" spans="1:11">
      <c r="A72">
        <v>2009</v>
      </c>
      <c r="B72" s="3">
        <v>1029024000</v>
      </c>
      <c r="C72" s="3">
        <v>799457000</v>
      </c>
      <c r="D72" s="3">
        <v>342403000</v>
      </c>
      <c r="E72" s="3">
        <v>100185000</v>
      </c>
      <c r="F72" s="3">
        <v>78877000</v>
      </c>
      <c r="G72" s="3">
        <v>69757000</v>
      </c>
      <c r="H72" s="3">
        <v>81380000</v>
      </c>
      <c r="I72" s="3">
        <v>14112000</v>
      </c>
      <c r="J72" s="3">
        <v>48143000</v>
      </c>
      <c r="K72" s="3">
        <v>2770305000</v>
      </c>
    </row>
    <row r="73" spans="1:11">
      <c r="A73">
        <v>2010</v>
      </c>
      <c r="B73" s="3">
        <v>974020254</v>
      </c>
      <c r="C73" s="3">
        <v>791753889</v>
      </c>
      <c r="D73" s="3">
        <v>330295684</v>
      </c>
      <c r="E73" s="3">
        <v>108629291</v>
      </c>
      <c r="F73" s="3">
        <v>95401883</v>
      </c>
      <c r="G73" s="3">
        <v>72072414</v>
      </c>
      <c r="H73" s="3">
        <v>85865537</v>
      </c>
      <c r="I73" s="3">
        <v>11369954</v>
      </c>
      <c r="J73" s="3">
        <v>47831440</v>
      </c>
      <c r="K73" s="3">
        <v>2692385585</v>
      </c>
    </row>
    <row r="74" spans="1:11">
      <c r="A74">
        <v>2011</v>
      </c>
      <c r="B74" s="3">
        <v>1161790323</v>
      </c>
      <c r="C74" s="3">
        <v>942490306</v>
      </c>
      <c r="D74" s="3">
        <v>472313194</v>
      </c>
      <c r="E74" s="3">
        <v>130857365</v>
      </c>
      <c r="F74" s="3">
        <v>120500026</v>
      </c>
      <c r="G74" s="3">
        <v>90338155</v>
      </c>
      <c r="H74" s="3">
        <v>93703441</v>
      </c>
      <c r="I74" s="3">
        <v>15796303</v>
      </c>
      <c r="J74" s="3">
        <v>49638779</v>
      </c>
      <c r="K74" s="3">
        <v>3271286746</v>
      </c>
    </row>
    <row r="75" spans="1:11">
      <c r="A75">
        <v>2012</v>
      </c>
      <c r="B75" s="3">
        <v>1127511384</v>
      </c>
      <c r="C75" s="3">
        <v>871904984</v>
      </c>
      <c r="D75" s="3">
        <v>475574002</v>
      </c>
      <c r="E75" s="3">
        <v>117532558</v>
      </c>
      <c r="F75" s="3">
        <v>121113075</v>
      </c>
      <c r="G75" s="3">
        <v>86370514</v>
      </c>
      <c r="H75" s="3">
        <v>86044465</v>
      </c>
      <c r="I75" s="3">
        <v>15650465</v>
      </c>
      <c r="J75" s="3">
        <v>48832241</v>
      </c>
      <c r="K75" s="3">
        <v>3133676614</v>
      </c>
    </row>
    <row r="76" spans="1:11">
      <c r="A76">
        <v>2013</v>
      </c>
      <c r="B76" s="3">
        <v>1247637343</v>
      </c>
      <c r="C76" s="3">
        <v>952781289</v>
      </c>
      <c r="D76" s="3">
        <v>547935064</v>
      </c>
      <c r="E76" s="3">
        <v>133896158</v>
      </c>
      <c r="F76" s="3">
        <v>133731103</v>
      </c>
      <c r="G76" s="3">
        <v>78319307</v>
      </c>
      <c r="H76" s="3">
        <v>106033108</v>
      </c>
      <c r="I76" s="3">
        <v>17474744</v>
      </c>
      <c r="J76" s="3">
        <v>52590241</v>
      </c>
      <c r="K76" s="3">
        <v>3461080456</v>
      </c>
    </row>
    <row r="77" spans="1:11">
      <c r="A77">
        <v>2014</v>
      </c>
      <c r="B77" s="3">
        <v>1204254216</v>
      </c>
      <c r="C77" s="3">
        <v>1028205874</v>
      </c>
      <c r="D77" s="3">
        <v>498672548</v>
      </c>
      <c r="E77" s="3">
        <v>115848604</v>
      </c>
      <c r="F77" s="3">
        <v>128216624</v>
      </c>
      <c r="G77" s="3">
        <v>69201705</v>
      </c>
      <c r="H77" s="3">
        <v>92504534</v>
      </c>
      <c r="I77" s="3">
        <v>20821668</v>
      </c>
      <c r="J77" s="3">
        <v>55882000</v>
      </c>
      <c r="K77" s="3">
        <v>3414552467</v>
      </c>
    </row>
    <row r="78" spans="1:11">
      <c r="A78">
        <v>2015</v>
      </c>
      <c r="B78" s="3">
        <v>1002411151</v>
      </c>
      <c r="C78" s="3">
        <v>762464698</v>
      </c>
      <c r="D78" s="3">
        <v>436136037</v>
      </c>
      <c r="E78" s="3">
        <v>103701194</v>
      </c>
      <c r="F78" s="3">
        <v>116621528</v>
      </c>
      <c r="G78" s="3">
        <v>64401793</v>
      </c>
      <c r="H78" s="3">
        <v>81058450</v>
      </c>
      <c r="I78" s="3">
        <v>19786839</v>
      </c>
      <c r="J78" s="3">
        <v>45713559</v>
      </c>
      <c r="K78" s="3">
        <v>2799307131</v>
      </c>
    </row>
    <row r="80" spans="1:11">
      <c r="A80" t="s">
        <v>211</v>
      </c>
      <c r="B80" s="3" t="s">
        <v>12</v>
      </c>
      <c r="C80" s="3" t="s">
        <v>30</v>
      </c>
      <c r="D80" s="3" t="s">
        <v>14</v>
      </c>
      <c r="E80" s="3" t="s">
        <v>13</v>
      </c>
      <c r="F80" s="3" t="s">
        <v>28</v>
      </c>
      <c r="G80" s="3" t="s">
        <v>98</v>
      </c>
      <c r="H80" s="3" t="s">
        <v>10</v>
      </c>
      <c r="I80" s="3" t="s">
        <v>7</v>
      </c>
      <c r="J80" s="3" t="s">
        <v>92</v>
      </c>
      <c r="K80" s="3" t="s">
        <v>16</v>
      </c>
    </row>
    <row r="81" spans="1:11">
      <c r="A81">
        <v>2000</v>
      </c>
      <c r="B81" s="3">
        <v>511133200</v>
      </c>
      <c r="C81" s="3">
        <v>257626300</v>
      </c>
      <c r="D81" s="3">
        <v>131743500</v>
      </c>
      <c r="E81" s="3">
        <v>13235500</v>
      </c>
      <c r="F81" s="3">
        <v>20573300</v>
      </c>
      <c r="G81" s="3">
        <v>12968700</v>
      </c>
      <c r="H81" s="3">
        <v>21197700</v>
      </c>
      <c r="I81" s="3">
        <v>4323200</v>
      </c>
      <c r="J81" s="3">
        <v>10612400</v>
      </c>
      <c r="K81" s="3">
        <v>1150165300</v>
      </c>
    </row>
    <row r="82" spans="1:11">
      <c r="A82">
        <v>2001</v>
      </c>
      <c r="B82" s="3">
        <v>475053000</v>
      </c>
      <c r="C82" s="3">
        <v>264937700</v>
      </c>
      <c r="D82" s="3">
        <v>157694500</v>
      </c>
      <c r="E82" s="3">
        <v>12134500</v>
      </c>
      <c r="F82" s="3">
        <v>25046100</v>
      </c>
      <c r="G82" s="3">
        <v>13804100</v>
      </c>
      <c r="H82" s="3">
        <v>33046200</v>
      </c>
      <c r="I82" s="3">
        <v>3968900</v>
      </c>
      <c r="J82" s="3">
        <v>11017000</v>
      </c>
      <c r="K82" s="3">
        <v>1168819700</v>
      </c>
    </row>
    <row r="83" spans="1:11">
      <c r="A83">
        <v>2002</v>
      </c>
      <c r="B83" s="3">
        <v>512507500</v>
      </c>
      <c r="C83" s="3">
        <v>264425100</v>
      </c>
      <c r="D83" s="3">
        <v>147142100</v>
      </c>
      <c r="E83" s="3">
        <v>14805100</v>
      </c>
      <c r="F83" s="3">
        <v>30344600</v>
      </c>
      <c r="G83" s="3">
        <v>21107300</v>
      </c>
      <c r="H83" s="3">
        <v>34336700</v>
      </c>
      <c r="I83" s="3">
        <v>3698200</v>
      </c>
      <c r="J83" s="3">
        <v>13802300</v>
      </c>
      <c r="K83" s="3">
        <v>1223441000</v>
      </c>
    </row>
    <row r="84" spans="1:11">
      <c r="A84">
        <v>2003</v>
      </c>
      <c r="B84" s="3">
        <v>424322500</v>
      </c>
      <c r="C84" s="3">
        <v>260267300</v>
      </c>
      <c r="D84" s="3">
        <v>196848200</v>
      </c>
      <c r="E84" s="3">
        <v>18642700</v>
      </c>
      <c r="F84" s="3">
        <v>45058000</v>
      </c>
      <c r="G84" s="3">
        <v>23204200</v>
      </c>
      <c r="H84" s="3">
        <v>45792600</v>
      </c>
      <c r="I84" s="3">
        <v>3509200</v>
      </c>
      <c r="J84" s="3">
        <v>14454500</v>
      </c>
      <c r="K84" s="3">
        <v>1190574000</v>
      </c>
    </row>
    <row r="85" spans="1:11">
      <c r="A85">
        <v>2004</v>
      </c>
      <c r="B85" s="3">
        <v>465125400</v>
      </c>
      <c r="C85" s="3">
        <v>238310700</v>
      </c>
      <c r="D85" s="3">
        <v>265706800</v>
      </c>
      <c r="E85" s="3">
        <v>24240400</v>
      </c>
      <c r="F85" s="3">
        <v>47949300</v>
      </c>
      <c r="G85" s="3">
        <v>31982500</v>
      </c>
      <c r="H85" s="3">
        <v>62804200</v>
      </c>
      <c r="I85" s="3">
        <v>5142300</v>
      </c>
      <c r="J85" s="3">
        <v>19809800</v>
      </c>
      <c r="K85" s="3">
        <v>1303709000</v>
      </c>
    </row>
    <row r="86" spans="1:11">
      <c r="A86">
        <v>2005</v>
      </c>
      <c r="B86" s="3">
        <v>534311300</v>
      </c>
      <c r="C86" s="3">
        <v>236176700</v>
      </c>
      <c r="D86" s="3">
        <v>218744900</v>
      </c>
      <c r="E86" s="3">
        <v>37399400</v>
      </c>
      <c r="F86" s="3">
        <v>44929400</v>
      </c>
      <c r="G86" s="3">
        <v>40398200</v>
      </c>
      <c r="H86" s="3">
        <v>57431600</v>
      </c>
      <c r="I86" s="3">
        <v>6294600</v>
      </c>
      <c r="J86" s="3">
        <v>16258400</v>
      </c>
      <c r="K86" s="3">
        <v>1328677800</v>
      </c>
    </row>
    <row r="87" spans="1:11">
      <c r="A87">
        <v>2006</v>
      </c>
      <c r="B87" s="3">
        <v>607476500</v>
      </c>
      <c r="C87" s="3">
        <v>239323600</v>
      </c>
      <c r="D87" s="3">
        <v>214115900</v>
      </c>
      <c r="E87" s="3">
        <v>38389300</v>
      </c>
      <c r="F87" s="3">
        <v>46566600</v>
      </c>
      <c r="G87" s="3">
        <v>39810100</v>
      </c>
      <c r="H87" s="3">
        <v>45457500</v>
      </c>
      <c r="I87" s="3">
        <v>6250900</v>
      </c>
      <c r="J87" s="3">
        <v>14451400</v>
      </c>
      <c r="K87" s="3">
        <v>1373406921</v>
      </c>
    </row>
    <row r="88" spans="1:11">
      <c r="A88">
        <v>2007</v>
      </c>
      <c r="B88" s="3">
        <v>595800900</v>
      </c>
      <c r="C88" s="3">
        <v>238349700</v>
      </c>
      <c r="D88" s="3">
        <v>228408800</v>
      </c>
      <c r="E88" s="3">
        <v>57718000</v>
      </c>
      <c r="F88" s="3">
        <v>46318700</v>
      </c>
      <c r="G88" s="3">
        <v>45196700</v>
      </c>
      <c r="H88" s="3">
        <v>62728100</v>
      </c>
      <c r="I88" s="3">
        <v>6341000</v>
      </c>
      <c r="J88" s="3">
        <v>14944000</v>
      </c>
      <c r="K88" s="3">
        <v>1418533574</v>
      </c>
    </row>
    <row r="89" spans="1:11">
      <c r="A89">
        <v>2008</v>
      </c>
      <c r="B89" s="3">
        <v>561458800</v>
      </c>
      <c r="C89" s="3">
        <v>230237000</v>
      </c>
      <c r="D89" s="3">
        <v>239539000</v>
      </c>
      <c r="E89" s="3">
        <v>68015200</v>
      </c>
      <c r="F89" s="3">
        <v>43852300</v>
      </c>
      <c r="G89" s="3">
        <v>30061500</v>
      </c>
      <c r="H89" s="3">
        <v>54745300</v>
      </c>
      <c r="I89" s="3">
        <v>7589900</v>
      </c>
      <c r="J89" s="3">
        <v>16615800</v>
      </c>
      <c r="K89" s="3">
        <v>1366277611</v>
      </c>
    </row>
    <row r="90" spans="1:11">
      <c r="A90">
        <v>2009</v>
      </c>
      <c r="B90" s="3">
        <v>611132500</v>
      </c>
      <c r="C90" s="3">
        <v>222913500</v>
      </c>
      <c r="D90" s="3">
        <v>208845700</v>
      </c>
      <c r="E90" s="3">
        <v>71069600</v>
      </c>
      <c r="F90" s="3">
        <v>44718900</v>
      </c>
      <c r="G90" s="3">
        <v>37348400</v>
      </c>
      <c r="H90" s="3">
        <v>51515300</v>
      </c>
      <c r="I90" s="3">
        <v>5377800</v>
      </c>
      <c r="J90" s="3">
        <v>17318300</v>
      </c>
      <c r="K90" s="3">
        <v>1410975695</v>
      </c>
    </row>
    <row r="91" spans="1:11">
      <c r="A91">
        <v>2010</v>
      </c>
      <c r="B91" s="3">
        <v>607191000</v>
      </c>
      <c r="C91" s="3">
        <v>240235400</v>
      </c>
      <c r="D91" s="3">
        <v>217744000</v>
      </c>
      <c r="E91" s="3">
        <v>72985100</v>
      </c>
      <c r="F91" s="3">
        <v>46818600</v>
      </c>
      <c r="G91" s="3">
        <v>42337300</v>
      </c>
      <c r="H91" s="3">
        <v>55474700</v>
      </c>
      <c r="I91" s="3">
        <v>4359900</v>
      </c>
      <c r="J91" s="3">
        <v>19355900</v>
      </c>
      <c r="K91" s="3">
        <v>1421757500</v>
      </c>
    </row>
    <row r="92" spans="1:11">
      <c r="A92">
        <v>2011</v>
      </c>
      <c r="B92" s="3">
        <v>685758893</v>
      </c>
      <c r="C92" s="3">
        <v>255936958</v>
      </c>
      <c r="D92" s="3">
        <v>298301830</v>
      </c>
      <c r="E92" s="3">
        <v>86659078</v>
      </c>
      <c r="F92" s="3">
        <v>56642748</v>
      </c>
      <c r="G92" s="3">
        <v>50403682</v>
      </c>
      <c r="H92" s="3">
        <v>49200047</v>
      </c>
      <c r="I92" s="3">
        <v>5321959</v>
      </c>
      <c r="J92" s="3">
        <v>18128005</v>
      </c>
      <c r="K92" s="3">
        <v>1614865775</v>
      </c>
    </row>
    <row r="93" spans="1:11">
      <c r="A93">
        <v>2012</v>
      </c>
      <c r="B93" s="3">
        <v>598380052</v>
      </c>
      <c r="C93" s="3">
        <v>259594680</v>
      </c>
      <c r="D93" s="3">
        <v>320661815</v>
      </c>
      <c r="E93" s="3">
        <v>79960109</v>
      </c>
      <c r="F93" s="3">
        <v>54937250</v>
      </c>
      <c r="G93" s="3">
        <v>46351253</v>
      </c>
      <c r="H93" s="3">
        <v>42961929</v>
      </c>
      <c r="I93" s="3">
        <v>5483056</v>
      </c>
      <c r="J93" s="3">
        <v>18640792</v>
      </c>
      <c r="K93" s="3">
        <v>1536924562</v>
      </c>
    </row>
    <row r="94" spans="1:11">
      <c r="A94">
        <v>2013</v>
      </c>
      <c r="B94" s="3">
        <v>581617412</v>
      </c>
      <c r="C94" s="3">
        <v>261835944</v>
      </c>
      <c r="D94" s="3">
        <v>303940901</v>
      </c>
      <c r="E94" s="3">
        <v>97077742</v>
      </c>
      <c r="F94" s="3">
        <v>54815901</v>
      </c>
      <c r="G94" s="3">
        <v>41677184</v>
      </c>
      <c r="H94" s="3">
        <v>65445708</v>
      </c>
      <c r="I94" s="3">
        <v>5593225</v>
      </c>
      <c r="J94" s="3">
        <v>16540713</v>
      </c>
      <c r="K94" s="3">
        <v>1528653952</v>
      </c>
    </row>
    <row r="95" spans="1:11">
      <c r="A95">
        <v>2014</v>
      </c>
      <c r="B95" s="3">
        <v>563899764</v>
      </c>
      <c r="C95" s="3">
        <v>262046481</v>
      </c>
      <c r="D95" s="3">
        <v>363742149</v>
      </c>
      <c r="E95" s="3">
        <v>84638415</v>
      </c>
      <c r="F95" s="3">
        <v>50660145</v>
      </c>
      <c r="G95" s="3">
        <v>40069447</v>
      </c>
      <c r="H95" s="3">
        <v>52234513</v>
      </c>
      <c r="I95" s="3">
        <v>6605753</v>
      </c>
      <c r="J95" s="3">
        <v>18315875</v>
      </c>
      <c r="K95" s="3">
        <v>1545983920</v>
      </c>
    </row>
    <row r="96" spans="1:11">
      <c r="A96">
        <v>2015</v>
      </c>
      <c r="B96" s="3">
        <v>560044465</v>
      </c>
      <c r="C96" s="3">
        <v>226940837</v>
      </c>
      <c r="D96" s="3">
        <v>392954325</v>
      </c>
      <c r="E96" s="3">
        <v>84680056</v>
      </c>
      <c r="F96" s="3">
        <v>50397480</v>
      </c>
      <c r="G96" s="3">
        <v>44761099</v>
      </c>
      <c r="H96" s="3">
        <v>54586869</v>
      </c>
      <c r="I96" s="3">
        <v>6380406</v>
      </c>
      <c r="J96" s="3">
        <v>18265328</v>
      </c>
      <c r="K96" s="3">
        <v>1531665069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06"/>
  <sheetViews>
    <sheetView zoomScale="80" zoomScaleNormal="80" workbookViewId="0">
      <selection activeCell="C25" sqref="C25"/>
    </sheetView>
  </sheetViews>
  <sheetFormatPr baseColWidth="10" defaultRowHeight="15"/>
  <cols>
    <col min="1" max="1" width="17.85546875" customWidth="1"/>
    <col min="2" max="12" width="16.140625" style="3" customWidth="1"/>
  </cols>
  <sheetData>
    <row r="10" spans="2:2">
      <c r="B10" s="3">
        <f>('Export SA Unit Value'!D84/'Import DE Unit Value'!C81)</f>
        <v>1.8703979368566021E-2</v>
      </c>
    </row>
    <row r="24" spans="1:12" ht="30.75" customHeight="1">
      <c r="A24" s="20" t="s">
        <v>52</v>
      </c>
      <c r="B24" s="3" t="s">
        <v>29</v>
      </c>
      <c r="C24" s="3" t="s">
        <v>6</v>
      </c>
      <c r="D24" s="3" t="s">
        <v>122</v>
      </c>
      <c r="E24" s="3" t="s">
        <v>58</v>
      </c>
      <c r="F24" s="3" t="s">
        <v>180</v>
      </c>
      <c r="G24" s="3" t="s">
        <v>116</v>
      </c>
      <c r="H24" s="3" t="s">
        <v>28</v>
      </c>
      <c r="I24" s="3" t="s">
        <v>30</v>
      </c>
      <c r="J24" s="3" t="s">
        <v>57</v>
      </c>
      <c r="K24" s="3" t="s">
        <v>108</v>
      </c>
      <c r="L24" s="3" t="s">
        <v>16</v>
      </c>
    </row>
    <row r="25" spans="1:12">
      <c r="A25">
        <v>2000</v>
      </c>
      <c r="B25" s="4">
        <f>(B44)*(Inflation!$O$20/Inflation!$O$6)</f>
        <v>3.4528659231401364</v>
      </c>
      <c r="C25" s="4">
        <f>(C44)*(Inflation!$O$20/Inflation!$O$6)</f>
        <v>3.8861012071072665</v>
      </c>
      <c r="D25" s="4">
        <f>(D44)*(Inflation!$O$20/Inflation!$O$6)</f>
        <v>4.081876793911543</v>
      </c>
      <c r="E25" s="4">
        <f>(E44)*(Inflation!$O$20/Inflation!$O$6)</f>
        <v>3.1273534064036279</v>
      </c>
      <c r="F25" s="4">
        <f>(F44)*(Inflation!$O$20/Inflation!$O$6)</f>
        <v>2.8682549103722419</v>
      </c>
      <c r="G25" s="4">
        <f>(G44)*(Inflation!$O$20/Inflation!$O$6)</f>
        <v>3.6898575428724567</v>
      </c>
      <c r="H25" s="4">
        <f>(H44)*(Inflation!$O$20/Inflation!$O$6)</f>
        <v>7.8016391595691665</v>
      </c>
      <c r="I25" s="4">
        <f>(I44)*(Inflation!$O$20/Inflation!$O$6)</f>
        <v>1.9364327637334744</v>
      </c>
      <c r="J25" s="4">
        <f>(J44)*(Inflation!$O$20/Inflation!$O$6)</f>
        <v>3.2822495459546785</v>
      </c>
      <c r="K25" s="4">
        <f>(K44)*(Inflation!$O$20/Inflation!$O$6)</f>
        <v>0.38181400779734614</v>
      </c>
      <c r="L25" s="4">
        <f>(L44)*(Inflation!$O$20/Inflation!$O$6)</f>
        <v>3.289496566570536</v>
      </c>
    </row>
    <row r="26" spans="1:12">
      <c r="A26">
        <v>2001</v>
      </c>
      <c r="B26" s="4">
        <f>(B45)*(Inflation!$O$20/Inflation!$O$7)</f>
        <v>2.4736227148280121</v>
      </c>
      <c r="C26" s="4">
        <f>(C45)*(Inflation!$O$20/Inflation!$O$7)</f>
        <v>3.4528077946434932</v>
      </c>
      <c r="D26" s="4">
        <f>(D45)*(Inflation!$O$20/Inflation!$O$7)</f>
        <v>4.0297928063334263</v>
      </c>
      <c r="E26" s="4">
        <f>(E45)*(Inflation!$O$20/Inflation!$O$7)</f>
        <v>2.800988766283488</v>
      </c>
      <c r="F26" s="4">
        <f>(F45)*(Inflation!$O$20/Inflation!$O$7)</f>
        <v>3.1011267284809323</v>
      </c>
      <c r="G26" s="4">
        <f>(G45)*(Inflation!$O$20/Inflation!$O$7)</f>
        <v>2.4861845946512413</v>
      </c>
      <c r="H26" s="4">
        <f>(H45)*(Inflation!$O$20/Inflation!$O$7)</f>
        <v>7.6301806626179918</v>
      </c>
      <c r="I26" s="4">
        <f>(I45)*(Inflation!$O$20/Inflation!$O$7)</f>
        <v>1.7869691619524875</v>
      </c>
      <c r="J26" s="4">
        <f>(J45)*(Inflation!$O$20/Inflation!$O$7)</f>
        <v>2.5321212534805975</v>
      </c>
      <c r="K26" s="4">
        <f>(K45)*(Inflation!$O$20/Inflation!$O$7)</f>
        <v>3.4372424362978822</v>
      </c>
      <c r="L26" s="4">
        <f>(L45)*(Inflation!$O$20/Inflation!$O$7)</f>
        <v>2.7472331156270213</v>
      </c>
    </row>
    <row r="27" spans="1:12">
      <c r="A27">
        <v>2002</v>
      </c>
      <c r="B27" s="4">
        <f>(B46)*(Inflation!$O$20/Inflation!$O$8)</f>
        <v>2.2932669726821597</v>
      </c>
      <c r="C27" s="4">
        <f>(C46)*(Inflation!$O$20/Inflation!$O$8)</f>
        <v>2.7191126092634765</v>
      </c>
      <c r="D27" s="4">
        <f>(D46)*(Inflation!$O$20/Inflation!$O$8)</f>
        <v>3.9116201167389857</v>
      </c>
      <c r="E27" s="4">
        <f>(E46)*(Inflation!$O$20/Inflation!$O$8)</f>
        <v>2.5296063976038625</v>
      </c>
      <c r="F27" s="4">
        <f>(F46)*(Inflation!$O$20/Inflation!$O$8)</f>
        <v>2.8768168874677076</v>
      </c>
      <c r="G27" s="4">
        <f>(G46)*(Inflation!$O$20/Inflation!$O$8)</f>
        <v>2.2536469276651672</v>
      </c>
      <c r="H27" s="4">
        <f>(H46)*(Inflation!$O$20/Inflation!$O$8)</f>
        <v>5.5105231045525516</v>
      </c>
      <c r="I27" s="4">
        <f>(I46)*(Inflation!$O$20/Inflation!$O$8)</f>
        <v>1.4390046613531842</v>
      </c>
      <c r="J27" s="4">
        <f>(J46)*(Inflation!$O$20/Inflation!$O$8)</f>
        <v>2.4027133412861885</v>
      </c>
      <c r="K27" s="4">
        <f>(K46)*(Inflation!$O$20/Inflation!$O$8)</f>
        <v>3.8056382781922635</v>
      </c>
      <c r="L27" s="4">
        <f>(L46)*(Inflation!$O$20/Inflation!$O$8)</f>
        <v>2.4474335509243028</v>
      </c>
    </row>
    <row r="28" spans="1:12">
      <c r="A28">
        <v>2003</v>
      </c>
      <c r="B28" s="4">
        <f>(B47)*(Inflation!$O$20/Inflation!$O$9)</f>
        <v>2.9453452970680782</v>
      </c>
      <c r="C28" s="4">
        <f>(C47)*(Inflation!$O$20/Inflation!$O$9)</f>
        <v>3.3973998140720338</v>
      </c>
      <c r="D28" s="4">
        <f>(D47)*(Inflation!$O$20/Inflation!$O$9)</f>
        <v>3.4929687050532223</v>
      </c>
      <c r="E28" s="4">
        <f>(E47)*(Inflation!$O$20/Inflation!$O$9)</f>
        <v>2.7675271322215149</v>
      </c>
      <c r="F28" s="4">
        <f>(F47)*(Inflation!$O$20/Inflation!$O$9)</f>
        <v>3.5642428731312195</v>
      </c>
      <c r="G28" s="4">
        <f>(G47)*(Inflation!$O$20/Inflation!$O$9)</f>
        <v>3.5150363585070501</v>
      </c>
      <c r="H28" s="4">
        <f>(H47)*(Inflation!$O$20/Inflation!$O$9)</f>
        <v>5.7857771442353867</v>
      </c>
      <c r="I28" s="4">
        <f>(I47)*(Inflation!$O$20/Inflation!$O$9)</f>
        <v>1.9314073974363681</v>
      </c>
      <c r="J28" s="4">
        <f>(J47)*(Inflation!$O$20/Inflation!$O$9)</f>
        <v>2.9056623702081037</v>
      </c>
      <c r="K28" s="4">
        <f>(K47)*(Inflation!$O$20/Inflation!$O$9)</f>
        <v>4.2802372407682485</v>
      </c>
      <c r="L28" s="4">
        <f>(L47)*(Inflation!$O$20/Inflation!$O$9)</f>
        <v>3.058226872707615</v>
      </c>
    </row>
    <row r="29" spans="1:12">
      <c r="A29">
        <v>2004</v>
      </c>
      <c r="B29" s="4">
        <f>(B48)*(Inflation!$O$20/Inflation!$O$10)</f>
        <v>3.5302361351734981</v>
      </c>
      <c r="C29" s="4">
        <f>(C48)*(Inflation!$O$20/Inflation!$O$10)</f>
        <v>2.7947039869585582</v>
      </c>
      <c r="D29" s="4">
        <f>(D48)*(Inflation!$O$20/Inflation!$O$10)</f>
        <v>3.7093233374787618</v>
      </c>
      <c r="E29" s="4">
        <f>(E48)*(Inflation!$O$20/Inflation!$O$10)</f>
        <v>2.9868992176167803</v>
      </c>
      <c r="F29" s="4">
        <f>(F48)*(Inflation!$O$20/Inflation!$O$10)</f>
        <v>4.2593607562867142</v>
      </c>
      <c r="G29" s="4">
        <f>(G48)*(Inflation!$O$20/Inflation!$O$10)</f>
        <v>4.1134726759759879</v>
      </c>
      <c r="H29" s="4">
        <f>(H48)*(Inflation!$O$20/Inflation!$O$10)</f>
        <v>6.9096360416833971</v>
      </c>
      <c r="I29" s="4">
        <f>(I48)*(Inflation!$O$20/Inflation!$O$10)</f>
        <v>2.3674976211897567</v>
      </c>
      <c r="J29" s="4">
        <f>(J48)*(Inflation!$O$20/Inflation!$O$10)</f>
        <v>3.6180765291667401</v>
      </c>
      <c r="K29" s="4">
        <f>(K48)*(Inflation!$O$20/Inflation!$O$10)</f>
        <v>5.2857427451630103</v>
      </c>
      <c r="L29" s="4">
        <f>(L48)*(Inflation!$O$20/Inflation!$O$10)</f>
        <v>3.5097136624397369</v>
      </c>
    </row>
    <row r="30" spans="1:12">
      <c r="A30">
        <v>2005</v>
      </c>
      <c r="B30" s="4">
        <f>(B49)*(Inflation!$O$20/Inflation!$O$11)</f>
        <v>2.3631885109562765</v>
      </c>
      <c r="C30" s="4">
        <f>(C49)*(Inflation!$O$20/Inflation!$O$11)</f>
        <v>2.4279501707165432</v>
      </c>
      <c r="D30" s="4">
        <f>(D49)*(Inflation!$O$20/Inflation!$O$11)</f>
        <v>3.6215715968153916</v>
      </c>
      <c r="E30" s="4">
        <f>(E49)*(Inflation!$O$20/Inflation!$O$11)</f>
        <v>2.1114225620149858</v>
      </c>
      <c r="F30" s="4">
        <f>(F49)*(Inflation!$O$20/Inflation!$O$11)</f>
        <v>4.3416348265638414</v>
      </c>
      <c r="G30" s="4">
        <f>(G49)*(Inflation!$O$20/Inflation!$O$11)</f>
        <v>3.4153351888244834</v>
      </c>
      <c r="H30" s="4">
        <f>(H49)*(Inflation!$O$20/Inflation!$O$11)</f>
        <v>6.2191456239296139</v>
      </c>
      <c r="I30" s="4">
        <f>(I49)*(Inflation!$O$20/Inflation!$O$11)</f>
        <v>1.9518846853821732</v>
      </c>
      <c r="J30" s="4">
        <f>(J49)*(Inflation!$O$20/Inflation!$O$11)</f>
        <v>3.6709528505468265</v>
      </c>
      <c r="K30" s="4">
        <f>(K49)*(Inflation!$O$20/Inflation!$O$11)</f>
        <v>4.9108890298692502</v>
      </c>
      <c r="L30" s="4">
        <f>(L49)*(Inflation!$O$20/Inflation!$O$11)</f>
        <v>2.8616569058320454</v>
      </c>
    </row>
    <row r="31" spans="1:12">
      <c r="A31">
        <v>2006</v>
      </c>
      <c r="B31" s="4">
        <f>(B50)*(Inflation!$O$20/Inflation!$O$12)</f>
        <v>2.7814598389811862</v>
      </c>
      <c r="C31" s="4">
        <f>(C50)*(Inflation!$O$20/Inflation!$O$12)</f>
        <v>2.3980540594676754</v>
      </c>
      <c r="D31" s="4">
        <f>(D50)*(Inflation!$O$20/Inflation!$O$12)</f>
        <v>3.8360868793610625</v>
      </c>
      <c r="E31" s="4">
        <f>(E50)*(Inflation!$O$20/Inflation!$O$12)</f>
        <v>2.5811170152996348</v>
      </c>
      <c r="F31" s="4">
        <f>(F50)*(Inflation!$O$20/Inflation!$O$12)</f>
        <v>3.8821123069432288</v>
      </c>
      <c r="G31" s="4">
        <f>(G50)*(Inflation!$O$20/Inflation!$O$12)</f>
        <v>4.2431480924141658</v>
      </c>
      <c r="H31" s="4">
        <f>(H50)*(Inflation!$O$20/Inflation!$O$12)</f>
        <v>5.4382952085251901</v>
      </c>
      <c r="I31" s="4">
        <f>(I50)*(Inflation!$O$20/Inflation!$O$12)</f>
        <v>1.0749280058989927</v>
      </c>
      <c r="J31" s="4">
        <f>(J50)*(Inflation!$O$20/Inflation!$O$12)</f>
        <v>3.3713731543433645</v>
      </c>
      <c r="K31" s="4">
        <f>(K50)*(Inflation!$O$20/Inflation!$O$12)</f>
        <v>4.2662329296387922</v>
      </c>
      <c r="L31" s="4">
        <f>(L50)*(Inflation!$O$20/Inflation!$O$12)</f>
        <v>3.1071242532574455</v>
      </c>
    </row>
    <row r="32" spans="1:12">
      <c r="A32">
        <v>2007</v>
      </c>
      <c r="B32" s="4">
        <f>(B51)*(Inflation!$O$20/Inflation!$O$13)</f>
        <v>2.6409271796960296</v>
      </c>
      <c r="C32" s="4">
        <f>(C51)*(Inflation!$O$20/Inflation!$O$13)</f>
        <v>2.2047492643137296</v>
      </c>
      <c r="D32" s="4">
        <f>(D51)*(Inflation!$O$20/Inflation!$O$13)</f>
        <v>2.6735202643600524</v>
      </c>
      <c r="E32" s="4">
        <f>(E51)*(Inflation!$O$20/Inflation!$O$13)</f>
        <v>1.4598590763102199</v>
      </c>
      <c r="F32" s="4">
        <f>(F51)*(Inflation!$O$20/Inflation!$O$13)</f>
        <v>3.5424978431890617</v>
      </c>
      <c r="G32" s="4">
        <f>(G51)*(Inflation!$O$20/Inflation!$O$13)</f>
        <v>3.8421081212577999</v>
      </c>
      <c r="H32" s="4">
        <f>(H51)*(Inflation!$O$20/Inflation!$O$13)</f>
        <v>3.3928472337197482</v>
      </c>
      <c r="I32" s="4">
        <f>(I51)*(Inflation!$O$20/Inflation!$O$13)</f>
        <v>1.9377322593449877</v>
      </c>
      <c r="J32" s="4">
        <f>(J51)*(Inflation!$O$20/Inflation!$O$13)</f>
        <v>2.782959379091932</v>
      </c>
      <c r="K32" s="4">
        <f>(K51)*(Inflation!$O$20/Inflation!$O$13)</f>
        <v>3.4772311510397489</v>
      </c>
      <c r="L32" s="4">
        <f>(L51)*(Inflation!$O$20/Inflation!$O$13)</f>
        <v>2.0521664756054152</v>
      </c>
    </row>
    <row r="33" spans="1:12">
      <c r="A33">
        <v>2008</v>
      </c>
      <c r="B33" s="4">
        <f>(B52)*(Inflation!$O$20/Inflation!$O$14)</f>
        <v>2.2489126979269365</v>
      </c>
      <c r="C33" s="4">
        <f>(C52)*(Inflation!$O$20/Inflation!$O$14)</f>
        <v>1.8481058371311581</v>
      </c>
      <c r="D33" s="4">
        <f>(D52)*(Inflation!$O$20/Inflation!$O$14)</f>
        <v>3.6347145853964729</v>
      </c>
      <c r="E33" s="4">
        <f>(E52)*(Inflation!$O$20/Inflation!$O$14)</f>
        <v>2.8793155861429094</v>
      </c>
      <c r="F33" s="4">
        <f>(F52)*(Inflation!$O$20/Inflation!$O$14)</f>
        <v>3.5045864848911865</v>
      </c>
      <c r="G33" s="4">
        <f>(G52)*(Inflation!$O$20/Inflation!$O$14)</f>
        <v>3.5265171395882069</v>
      </c>
      <c r="H33" s="4">
        <f>(H52)*(Inflation!$O$20/Inflation!$O$14)</f>
        <v>3.1699603820827131</v>
      </c>
      <c r="I33" s="4">
        <f>(I52)*(Inflation!$O$20/Inflation!$O$14)</f>
        <v>1.8665160673829027</v>
      </c>
      <c r="J33" s="4">
        <f>(J52)*(Inflation!$O$20/Inflation!$O$14)</f>
        <v>3.2146103280818537</v>
      </c>
      <c r="K33" s="4">
        <f>(K52)*(Inflation!$O$20/Inflation!$O$14)</f>
        <v>1.0417648715574914</v>
      </c>
      <c r="L33" s="4">
        <f>(L52)*(Inflation!$O$20/Inflation!$O$14)</f>
        <v>2.433072066180789</v>
      </c>
    </row>
    <row r="34" spans="1:12">
      <c r="A34">
        <v>2009</v>
      </c>
      <c r="B34" s="4">
        <f>(B53)*(Inflation!$O$20/Inflation!$O$15)</f>
        <v>1.8981535056398773</v>
      </c>
      <c r="C34" s="4">
        <f>(C53)*(Inflation!$O$20/Inflation!$O$15)</f>
        <v>1.4801162558620835</v>
      </c>
      <c r="D34" s="4">
        <f>(D53)*(Inflation!$O$20/Inflation!$O$15)</f>
        <v>2.9156301093069446</v>
      </c>
      <c r="E34" s="4">
        <f>(E53)*(Inflation!$O$20/Inflation!$O$15)</f>
        <v>2.5032950067403643</v>
      </c>
      <c r="F34" s="4">
        <f>(F53)*(Inflation!$O$20/Inflation!$O$15)</f>
        <v>2.9995623538036091</v>
      </c>
      <c r="G34" s="4">
        <f>(G53)*(Inflation!$O$20/Inflation!$O$15)</f>
        <v>3.7274625965784591</v>
      </c>
      <c r="H34" s="4">
        <f>(H53)*(Inflation!$O$20/Inflation!$O$15)</f>
        <v>2.7248081959386901</v>
      </c>
      <c r="I34" s="4">
        <f>(I53)*(Inflation!$O$20/Inflation!$O$15)</f>
        <v>1.3127436901119556</v>
      </c>
      <c r="J34" s="4">
        <f>(J53)*(Inflation!$O$20/Inflation!$O$15)</f>
        <v>2.7061850653691177</v>
      </c>
      <c r="K34" s="4">
        <f>(K53)*(Inflation!$O$20/Inflation!$O$15)</f>
        <v>1.1567115595838466</v>
      </c>
      <c r="L34" s="4">
        <f>(L53)*(Inflation!$O$20/Inflation!$O$15)</f>
        <v>2.1491415009861399</v>
      </c>
    </row>
    <row r="35" spans="1:12">
      <c r="A35">
        <v>2010</v>
      </c>
      <c r="B35" s="4">
        <f>(B54)*(Inflation!$O$20/Inflation!$O$16)</f>
        <v>2.1149406333212677</v>
      </c>
      <c r="C35" s="4">
        <f>(C54)*(Inflation!$O$20/Inflation!$O$16)</f>
        <v>1.7093348683722616</v>
      </c>
      <c r="D35" s="4">
        <f>(D54)*(Inflation!$O$20/Inflation!$O$16)</f>
        <v>2.8111701513788372</v>
      </c>
      <c r="E35" s="4">
        <f>(E54)*(Inflation!$O$20/Inflation!$O$16)</f>
        <v>2.8522000433102899</v>
      </c>
      <c r="F35" s="4">
        <f>(F54)*(Inflation!$O$20/Inflation!$O$16)</f>
        <v>2.8721971031876827</v>
      </c>
      <c r="G35" s="4">
        <f>(G54)*(Inflation!$O$20/Inflation!$O$16)</f>
        <v>3.8226653662253058</v>
      </c>
      <c r="H35" s="4">
        <f>(H54)*(Inflation!$O$20/Inflation!$O$16)</f>
        <v>3.6441515095527253</v>
      </c>
      <c r="I35" s="4">
        <f>(I54)*(Inflation!$O$20/Inflation!$O$16)</f>
        <v>1.6895648435008603</v>
      </c>
      <c r="J35" s="4">
        <f>(J54)*(Inflation!$O$20/Inflation!$O$16)</f>
        <v>2.804101608817231</v>
      </c>
      <c r="K35" s="4">
        <f>(K54)*(Inflation!$O$20/Inflation!$O$16)</f>
        <v>1.274434262711281</v>
      </c>
      <c r="L35" s="4">
        <f>(L54)*(Inflation!$O$20/Inflation!$O$16)</f>
        <v>2.4666481692958762</v>
      </c>
    </row>
    <row r="36" spans="1:12">
      <c r="A36">
        <v>2011</v>
      </c>
      <c r="B36" s="4">
        <f>(B55)*(Inflation!$O$20/Inflation!$O$17)</f>
        <v>1.9861571589140474</v>
      </c>
      <c r="C36" s="4">
        <f>(C55)*(Inflation!$O$20/Inflation!$O$17)</f>
        <v>1.6615730165369604</v>
      </c>
      <c r="D36" s="4">
        <f>(D55)*(Inflation!$O$20/Inflation!$O$17)</f>
        <v>2.6418514472891585</v>
      </c>
      <c r="E36" s="4">
        <f>(E55)*(Inflation!$O$20/Inflation!$O$17)</f>
        <v>3.0151430639961299</v>
      </c>
      <c r="F36" s="4">
        <f>(F55)*(Inflation!$O$20/Inflation!$O$17)</f>
        <v>2.6972369731757699</v>
      </c>
      <c r="G36" s="4">
        <f>(G55)*(Inflation!$O$20/Inflation!$O$17)</f>
        <v>3.3596436379582881</v>
      </c>
      <c r="H36" s="4">
        <f>(H55)*(Inflation!$O$20/Inflation!$O$17)</f>
        <v>3.5951394735999083</v>
      </c>
      <c r="I36" s="4">
        <f>(I55)*(Inflation!$O$20/Inflation!$O$17)</f>
        <v>1.4565334403722821</v>
      </c>
      <c r="J36" s="4">
        <f>(J55)*(Inflation!$O$20/Inflation!$O$17)</f>
        <v>2.6770825005281775</v>
      </c>
      <c r="K36" s="4">
        <f>(K55)*(Inflation!$O$20/Inflation!$O$17)</f>
        <v>1.2794997305759266</v>
      </c>
      <c r="L36" s="4">
        <f>(L55)*(Inflation!$O$20/Inflation!$O$17)</f>
        <v>2.3605859801290352</v>
      </c>
    </row>
    <row r="37" spans="1:12">
      <c r="A37">
        <v>2012</v>
      </c>
      <c r="B37" s="4">
        <f>(B56)*(Inflation!$O$20/Inflation!$O$18)</f>
        <v>1.6838355811271297</v>
      </c>
      <c r="C37" s="4">
        <f>(C56)*(Inflation!$O$20/Inflation!$O$18)</f>
        <v>1.4538180951226385</v>
      </c>
      <c r="D37" s="4">
        <f>(D56)*(Inflation!$O$20/Inflation!$O$18)</f>
        <v>2.3700384250627029</v>
      </c>
      <c r="E37" s="4">
        <f>(E56)*(Inflation!$O$20/Inflation!$O$18)</f>
        <v>2.5025432816212168</v>
      </c>
      <c r="F37" s="4">
        <f>(F56)*(Inflation!$O$20/Inflation!$O$18)</f>
        <v>2.2559981098965647</v>
      </c>
      <c r="G37" s="4">
        <f>(G56)*(Inflation!$O$20/Inflation!$O$18)</f>
        <v>2.5001768030642686</v>
      </c>
      <c r="H37" s="4">
        <f>(H56)*(Inflation!$O$20/Inflation!$O$18)</f>
        <v>2.2474785722875827</v>
      </c>
      <c r="I37" s="4">
        <f>(I56)*(Inflation!$O$20/Inflation!$O$18)</f>
        <v>1.2156746857470591</v>
      </c>
      <c r="J37" s="4">
        <f>(J56)*(Inflation!$O$20/Inflation!$O$18)</f>
        <v>2.2086712219182791</v>
      </c>
      <c r="K37" s="4">
        <f>(K56)*(Inflation!$O$20/Inflation!$O$18)</f>
        <v>0.76467275719541561</v>
      </c>
      <c r="L37" s="4">
        <f>(L56)*(Inflation!$O$20/Inflation!$O$18)</f>
        <v>1.9424501916949364</v>
      </c>
    </row>
    <row r="38" spans="1:12">
      <c r="A38">
        <v>2013</v>
      </c>
      <c r="B38" s="4">
        <f>(B57)*(Inflation!$O$20/Inflation!$O$19)</f>
        <v>1.4376946343996873</v>
      </c>
      <c r="C38" s="4">
        <f>(C57)*(Inflation!$O$20/Inflation!$O$19)</f>
        <v>1.2490165431509572</v>
      </c>
      <c r="D38" s="4">
        <f>(D57)*(Inflation!$O$20/Inflation!$O$19)</f>
        <v>2.0765119385159929</v>
      </c>
      <c r="E38" s="4">
        <f>(E57)*(Inflation!$O$20/Inflation!$O$19)</f>
        <v>2.3807800001360233</v>
      </c>
      <c r="F38" s="4">
        <f>(F57)*(Inflation!$O$20/Inflation!$O$19)</f>
        <v>1.9314761942706093</v>
      </c>
      <c r="G38" s="4">
        <f>(G57)*(Inflation!$O$20/Inflation!$O$19)</f>
        <v>2.1284088072891834</v>
      </c>
      <c r="H38" s="4">
        <f>(H57)*(Inflation!$O$20/Inflation!$O$19)</f>
        <v>1.778547745645441</v>
      </c>
      <c r="I38" s="4">
        <f>(I57)*(Inflation!$O$20/Inflation!$O$19)</f>
        <v>0.75709496212616201</v>
      </c>
      <c r="J38" s="4">
        <f>(J57)*(Inflation!$O$20/Inflation!$O$19)</f>
        <v>2.6043378799615917</v>
      </c>
      <c r="K38" s="4">
        <f>(K57)*(Inflation!$O$20/Inflation!$O$19)</f>
        <v>0.76142800497461816</v>
      </c>
      <c r="L38" s="4">
        <f>(L57)*(Inflation!$O$20/Inflation!$O$19)</f>
        <v>1.5254238960718969</v>
      </c>
    </row>
    <row r="39" spans="1:12">
      <c r="A39">
        <v>2014</v>
      </c>
      <c r="B39" s="4">
        <f>(B58)*(Inflation!$O$20/Inflation!$O$20)</f>
        <v>1.313784917498334</v>
      </c>
      <c r="C39" s="4">
        <f>(C58)*(Inflation!$O$20/Inflation!$O$20)</f>
        <v>1.2416681167942309</v>
      </c>
      <c r="D39" s="4">
        <f>(D58)*(Inflation!$O$20/Inflation!$O$20)</f>
        <v>2.2180632211585656</v>
      </c>
      <c r="E39" s="4">
        <f>(E58)*(Inflation!$O$20/Inflation!$O$20)</f>
        <v>2.3058063770240409</v>
      </c>
      <c r="F39" s="4">
        <f>(F58)*(Inflation!$O$20/Inflation!$O$20)</f>
        <v>1.8715813660524272</v>
      </c>
      <c r="G39" s="4">
        <f>(G58)*(Inflation!$O$20/Inflation!$O$20)</f>
        <v>2.3716030992803661</v>
      </c>
      <c r="H39" s="4">
        <f>(H58)*(Inflation!$O$20/Inflation!$O$20)</f>
        <v>1.6198872284869201</v>
      </c>
      <c r="I39" s="4">
        <f>(I58)*(Inflation!$O$20/Inflation!$O$20)</f>
        <v>0.71497325244553478</v>
      </c>
      <c r="J39" s="4">
        <f>(J58)*(Inflation!$O$20/Inflation!$O$20)</f>
        <v>2.3416052843367066</v>
      </c>
      <c r="K39" s="4">
        <f>(K58)*(Inflation!$O$20/Inflation!$O$20)</f>
        <v>0.75648967995713912</v>
      </c>
      <c r="L39" s="4">
        <f>(L58)*(Inflation!$O$20/Inflation!$O$20)</f>
        <v>1.6387547737709134</v>
      </c>
    </row>
    <row r="40" spans="1:12">
      <c r="A40">
        <v>2015</v>
      </c>
      <c r="B40" s="4">
        <f>(B59)*(Inflation!$O$20/Inflation!$O$21)</f>
        <v>1.1885905169867041</v>
      </c>
      <c r="C40" s="4">
        <f>(C59)*(Inflation!$O$20/Inflation!$O$21)</f>
        <v>0.76568209248732677</v>
      </c>
      <c r="D40" s="4">
        <f>(D59)*(Inflation!$O$20/Inflation!$O$21)</f>
        <v>1.5294923288672893</v>
      </c>
      <c r="E40" s="4">
        <f>(E59)*(Inflation!$O$20/Inflation!$O$21)</f>
        <v>1.5367178875372292</v>
      </c>
      <c r="F40" s="4">
        <f>(F59)*(Inflation!$O$20/Inflation!$O$21)</f>
        <v>1.5098225457932239</v>
      </c>
      <c r="G40" s="4">
        <f>(G59)*(Inflation!$O$20/Inflation!$O$21)</f>
        <v>1.8538122667740649</v>
      </c>
      <c r="H40" s="4">
        <f>(H59)*(Inflation!$O$20/Inflation!$O$21)</f>
        <v>3.4993241351281945</v>
      </c>
      <c r="I40" s="4">
        <f>(I59)*(Inflation!$O$20/Inflation!$O$21)</f>
        <v>0.51269388042748043</v>
      </c>
      <c r="J40" s="4">
        <f>(J59)*(Inflation!$O$20/Inflation!$O$21)</f>
        <v>1.8290784362356634</v>
      </c>
      <c r="K40" s="4">
        <f>(K59)*(Inflation!$O$20/Inflation!$O$21)</f>
        <v>0.89267540336590623</v>
      </c>
      <c r="L40" s="4">
        <f>(L59)*(Inflation!$O$20/Inflation!$O$21)</f>
        <v>1.324186098009418</v>
      </c>
    </row>
    <row r="43" spans="1:12">
      <c r="A43" t="s">
        <v>26</v>
      </c>
      <c r="B43" s="3" t="s">
        <v>29</v>
      </c>
      <c r="C43" s="3" t="s">
        <v>6</v>
      </c>
      <c r="D43" s="3" t="s">
        <v>122</v>
      </c>
      <c r="E43" s="3" t="s">
        <v>58</v>
      </c>
      <c r="F43" s="3" t="s">
        <v>180</v>
      </c>
      <c r="G43" s="3" t="s">
        <v>116</v>
      </c>
      <c r="H43" s="3" t="s">
        <v>28</v>
      </c>
      <c r="I43" s="3" t="s">
        <v>30</v>
      </c>
      <c r="J43" s="3" t="s">
        <v>57</v>
      </c>
      <c r="K43" s="3" t="s">
        <v>108</v>
      </c>
      <c r="L43" s="3" t="s">
        <v>16</v>
      </c>
    </row>
    <row r="44" spans="1:12">
      <c r="A44">
        <v>2000</v>
      </c>
      <c r="B44" s="4">
        <f t="shared" ref="B44:B58" si="0">B64/B84</f>
        <v>1.656317682104653</v>
      </c>
      <c r="C44" s="4">
        <f t="shared" ref="C44:L44" si="1">C64/C84</f>
        <v>1.8641378747560389</v>
      </c>
      <c r="D44" s="4">
        <f t="shared" si="1"/>
        <v>1.9580501706187869</v>
      </c>
      <c r="E44" s="4">
        <f t="shared" ref="E44:H44" si="2">E64/E84</f>
        <v>1.5001714113781184</v>
      </c>
      <c r="F44" s="4">
        <f t="shared" si="2"/>
        <v>1.3758835212786309</v>
      </c>
      <c r="G44" s="4">
        <f t="shared" si="2"/>
        <v>1.7700010451459502</v>
      </c>
      <c r="H44" s="4">
        <f t="shared" si="2"/>
        <v>3.74239636783894</v>
      </c>
      <c r="I44" s="4">
        <f t="shared" si="1"/>
        <v>0.92889440197599116</v>
      </c>
      <c r="J44" s="4">
        <f t="shared" si="1"/>
        <v>1.5744740980560981</v>
      </c>
      <c r="K44" s="4">
        <f t="shared" si="1"/>
        <v>0.18315373561185386</v>
      </c>
      <c r="L44" s="4">
        <f t="shared" si="1"/>
        <v>1.5779504474585404</v>
      </c>
    </row>
    <row r="45" spans="1:12">
      <c r="A45">
        <v>2001</v>
      </c>
      <c r="B45" s="4">
        <f t="shared" si="0"/>
        <v>1.2545720733805663</v>
      </c>
      <c r="C45" s="4">
        <f t="shared" ref="C45:L45" si="3">C65/C85</f>
        <v>1.7511952036758576</v>
      </c>
      <c r="D45" s="4">
        <f t="shared" si="3"/>
        <v>2.0438304863671708</v>
      </c>
      <c r="E45" s="4">
        <f t="shared" ref="E45:H45" si="4">E65/E85</f>
        <v>1.4206056012370816</v>
      </c>
      <c r="F45" s="4">
        <f t="shared" si="4"/>
        <v>1.5728295856293202</v>
      </c>
      <c r="G45" s="4">
        <f t="shared" si="4"/>
        <v>1.2609432081218974</v>
      </c>
      <c r="H45" s="4">
        <f t="shared" si="4"/>
        <v>3.8698753519630942</v>
      </c>
      <c r="I45" s="4">
        <f t="shared" si="3"/>
        <v>0.9063150953211313</v>
      </c>
      <c r="J45" s="4">
        <f t="shared" si="3"/>
        <v>1.2842413646945452</v>
      </c>
      <c r="K45" s="4">
        <f t="shared" si="3"/>
        <v>1.7433007645702066</v>
      </c>
      <c r="L45" s="4">
        <f t="shared" si="3"/>
        <v>1.3933418080580584</v>
      </c>
    </row>
    <row r="46" spans="1:12">
      <c r="A46">
        <v>2002</v>
      </c>
      <c r="B46" s="4">
        <f t="shared" si="0"/>
        <v>1.2732447385014545</v>
      </c>
      <c r="C46" s="4">
        <f t="shared" ref="C46:L46" si="5">C66/C86</f>
        <v>1.5096784911564325</v>
      </c>
      <c r="D46" s="4">
        <f t="shared" si="5"/>
        <v>2.1717705753331122</v>
      </c>
      <c r="E46" s="4">
        <f t="shared" ref="E46:H46" si="6">E66/E86</f>
        <v>1.4044627488188794</v>
      </c>
      <c r="F46" s="4">
        <f t="shared" si="6"/>
        <v>1.5972374822615369</v>
      </c>
      <c r="G46" s="4">
        <f t="shared" si="6"/>
        <v>1.2512472936082086</v>
      </c>
      <c r="H46" s="4">
        <f t="shared" si="6"/>
        <v>3.0594974910645383</v>
      </c>
      <c r="I46" s="4">
        <f t="shared" si="5"/>
        <v>0.79894976711067278</v>
      </c>
      <c r="J46" s="4">
        <f t="shared" si="5"/>
        <v>1.3340104559836137</v>
      </c>
      <c r="K46" s="4">
        <f t="shared" si="5"/>
        <v>2.1129283995577812</v>
      </c>
      <c r="L46" s="4">
        <f t="shared" si="5"/>
        <v>1.3588395632374521</v>
      </c>
    </row>
    <row r="47" spans="1:12">
      <c r="A47">
        <v>2003</v>
      </c>
      <c r="B47" s="4">
        <f t="shared" si="0"/>
        <v>1.7307857922138505</v>
      </c>
      <c r="C47" s="4">
        <f t="shared" ref="C47:L47" si="7">C67/C87</f>
        <v>1.9964285119708123</v>
      </c>
      <c r="D47" s="4">
        <f t="shared" si="7"/>
        <v>2.0525880661163081</v>
      </c>
      <c r="E47" s="4">
        <f t="shared" ref="E47:H47" si="8">E67/E87</f>
        <v>1.6262937472165002</v>
      </c>
      <c r="F47" s="4">
        <f t="shared" si="8"/>
        <v>2.094471208844618</v>
      </c>
      <c r="G47" s="4">
        <f t="shared" si="8"/>
        <v>2.0655557752346256</v>
      </c>
      <c r="H47" s="4">
        <f t="shared" si="8"/>
        <v>3.3999208473541409</v>
      </c>
      <c r="I47" s="4">
        <f t="shared" si="7"/>
        <v>1.134961148965187</v>
      </c>
      <c r="J47" s="4">
        <f t="shared" si="7"/>
        <v>1.7074667450138246</v>
      </c>
      <c r="K47" s="4">
        <f t="shared" si="7"/>
        <v>2.5152140263488665</v>
      </c>
      <c r="L47" s="4">
        <f t="shared" si="7"/>
        <v>1.7971188729273773</v>
      </c>
    </row>
    <row r="48" spans="1:12">
      <c r="A48">
        <v>2004</v>
      </c>
      <c r="B48" s="4">
        <f t="shared" si="0"/>
        <v>2.0603811684310354</v>
      </c>
      <c r="C48" s="4">
        <f t="shared" ref="C48:L48" si="9">C68/C88</f>
        <v>1.6310964042028748</v>
      </c>
      <c r="D48" s="4">
        <f t="shared" si="9"/>
        <v>2.1649033264420403</v>
      </c>
      <c r="E48" s="4">
        <f t="shared" ref="E48:H48" si="10">E68/E88</f>
        <v>1.7432689101621677</v>
      </c>
      <c r="F48" s="4">
        <f t="shared" si="10"/>
        <v>2.4859262541586369</v>
      </c>
      <c r="G48" s="4">
        <f t="shared" si="10"/>
        <v>2.4007803766985156</v>
      </c>
      <c r="H48" s="4">
        <f t="shared" si="10"/>
        <v>4.0327285302962208</v>
      </c>
      <c r="I48" s="4">
        <f t="shared" si="9"/>
        <v>1.3817623887544606</v>
      </c>
      <c r="J48" s="4">
        <f t="shared" si="9"/>
        <v>2.1116481904321978</v>
      </c>
      <c r="K48" s="4">
        <f t="shared" si="9"/>
        <v>3.0849621374604155</v>
      </c>
      <c r="L48" s="4">
        <f t="shared" si="9"/>
        <v>2.0484034664498609</v>
      </c>
    </row>
    <row r="49" spans="1:12">
      <c r="A49">
        <v>2005</v>
      </c>
      <c r="B49" s="4">
        <f t="shared" si="0"/>
        <v>1.4076599237899021</v>
      </c>
      <c r="C49" s="4">
        <f t="shared" ref="C49:L49" si="11">C69/C89</f>
        <v>1.4462359377727032</v>
      </c>
      <c r="D49" s="4">
        <f t="shared" si="11"/>
        <v>2.1572300196694507</v>
      </c>
      <c r="E49" s="4">
        <f t="shared" ref="E49:H49" si="12">E69/E89</f>
        <v>1.2576926931366947</v>
      </c>
      <c r="F49" s="4">
        <f t="shared" si="12"/>
        <v>2.5861438140672801</v>
      </c>
      <c r="G49" s="4">
        <f t="shared" si="12"/>
        <v>2.0343829742436461</v>
      </c>
      <c r="H49" s="4">
        <f t="shared" si="12"/>
        <v>3.7045043230497652</v>
      </c>
      <c r="I49" s="4">
        <f t="shared" si="11"/>
        <v>1.1626621552759329</v>
      </c>
      <c r="J49" s="4">
        <f t="shared" si="11"/>
        <v>2.1866445211118739</v>
      </c>
      <c r="K49" s="4">
        <f t="shared" si="11"/>
        <v>2.9252265087938709</v>
      </c>
      <c r="L49" s="4">
        <f t="shared" si="11"/>
        <v>1.7045782523487032</v>
      </c>
    </row>
    <row r="50" spans="1:12">
      <c r="A50">
        <v>2006</v>
      </c>
      <c r="B50" s="4">
        <f t="shared" si="0"/>
        <v>1.7104885418497966</v>
      </c>
      <c r="C50" s="4">
        <f t="shared" ref="C50:L50" si="13">C70/C90</f>
        <v>1.4747090480940768</v>
      </c>
      <c r="D50" s="4">
        <f t="shared" si="13"/>
        <v>2.3590427446512638</v>
      </c>
      <c r="E50" s="4">
        <f t="shared" ref="E50:H50" si="14">E70/E90</f>
        <v>1.5872855749952945</v>
      </c>
      <c r="F50" s="4">
        <f t="shared" si="14"/>
        <v>2.3873465746795519</v>
      </c>
      <c r="G50" s="4">
        <f t="shared" si="14"/>
        <v>2.6093694008196477</v>
      </c>
      <c r="H50" s="4">
        <f t="shared" si="14"/>
        <v>3.3443379303963794</v>
      </c>
      <c r="I50" s="4">
        <f t="shared" si="13"/>
        <v>0.66103849914912038</v>
      </c>
      <c r="J50" s="4">
        <f t="shared" si="13"/>
        <v>2.0732620582854069</v>
      </c>
      <c r="K50" s="4">
        <f t="shared" si="13"/>
        <v>2.6235656689123248</v>
      </c>
      <c r="L50" s="4">
        <f t="shared" si="13"/>
        <v>1.9107593641356238</v>
      </c>
    </row>
    <row r="51" spans="1:12">
      <c r="A51">
        <v>2007</v>
      </c>
      <c r="B51" s="4">
        <f t="shared" si="0"/>
        <v>1.7242713782944625</v>
      </c>
      <c r="C51" s="4">
        <f t="shared" ref="C51:L51" si="15">C71/C91</f>
        <v>1.4394891619879875</v>
      </c>
      <c r="D51" s="4">
        <f t="shared" si="15"/>
        <v>1.745551526966707</v>
      </c>
      <c r="E51" s="4">
        <f t="shared" ref="E51:H51" si="16">E71/E91</f>
        <v>0.95314753128287033</v>
      </c>
      <c r="F51" s="4">
        <f t="shared" si="16"/>
        <v>2.312910286069993</v>
      </c>
      <c r="G51" s="4">
        <f t="shared" si="16"/>
        <v>2.5085269736820432</v>
      </c>
      <c r="H51" s="4">
        <f t="shared" si="16"/>
        <v>2.2152028352034532</v>
      </c>
      <c r="I51" s="4">
        <f t="shared" si="15"/>
        <v>1.2651527460787442</v>
      </c>
      <c r="J51" s="4">
        <f t="shared" si="15"/>
        <v>1.8170047403111897</v>
      </c>
      <c r="K51" s="4">
        <f t="shared" si="15"/>
        <v>2.270297415069904</v>
      </c>
      <c r="L51" s="4">
        <f t="shared" si="15"/>
        <v>1.3398672801682925</v>
      </c>
    </row>
    <row r="52" spans="1:12">
      <c r="A52">
        <v>2008</v>
      </c>
      <c r="B52" s="4">
        <f t="shared" si="0"/>
        <v>1.6157433283943494</v>
      </c>
      <c r="C52" s="4">
        <f t="shared" ref="C52:L52" si="17">C72/C92</f>
        <v>1.3277815004841664</v>
      </c>
      <c r="D52" s="4">
        <f t="shared" si="17"/>
        <v>2.6113800893140677</v>
      </c>
      <c r="E52" s="4">
        <f t="shared" ref="E52:H52" si="18">E72/E92</f>
        <v>2.0686596473668071</v>
      </c>
      <c r="F52" s="4">
        <f t="shared" si="18"/>
        <v>2.5178888611210573</v>
      </c>
      <c r="G52" s="4">
        <f t="shared" si="18"/>
        <v>2.533645057013719</v>
      </c>
      <c r="H52" s="4">
        <f t="shared" si="18"/>
        <v>2.277474951938284</v>
      </c>
      <c r="I52" s="4">
        <f t="shared" si="17"/>
        <v>1.3410084286485546</v>
      </c>
      <c r="J52" s="4">
        <f t="shared" si="17"/>
        <v>2.3095539439008359</v>
      </c>
      <c r="K52" s="4">
        <f t="shared" si="17"/>
        <v>0.74846153099950097</v>
      </c>
      <c r="L52" s="4">
        <f t="shared" si="17"/>
        <v>1.7480536092210652</v>
      </c>
    </row>
    <row r="53" spans="1:12">
      <c r="A53">
        <v>2009</v>
      </c>
      <c r="B53" s="4">
        <f t="shared" si="0"/>
        <v>1.4627459311749083</v>
      </c>
      <c r="C53" s="4">
        <f t="shared" ref="C53:L53" si="19">C73/C93</f>
        <v>1.1406000750177778</v>
      </c>
      <c r="D53" s="4">
        <f t="shared" si="19"/>
        <v>2.2468288610631051</v>
      </c>
      <c r="E53" s="4">
        <f t="shared" ref="E53:H53" si="20">E73/E93</f>
        <v>1.9290771661829107</v>
      </c>
      <c r="F53" s="4">
        <f t="shared" si="20"/>
        <v>2.3115083239026961</v>
      </c>
      <c r="G53" s="4">
        <f t="shared" si="20"/>
        <v>2.8724393103885402</v>
      </c>
      <c r="H53" s="4">
        <f t="shared" si="20"/>
        <v>2.0997785953553638</v>
      </c>
      <c r="I53" s="4">
        <f t="shared" si="19"/>
        <v>1.0116202328638773</v>
      </c>
      <c r="J53" s="4">
        <f t="shared" si="19"/>
        <v>2.0854273279866069</v>
      </c>
      <c r="K53" s="4">
        <f t="shared" si="19"/>
        <v>0.89137950239376484</v>
      </c>
      <c r="L53" s="4">
        <f t="shared" si="19"/>
        <v>1.656161093792502</v>
      </c>
    </row>
    <row r="54" spans="1:12">
      <c r="A54">
        <v>2010</v>
      </c>
      <c r="B54" s="4">
        <f t="shared" si="0"/>
        <v>1.6966274063436653</v>
      </c>
      <c r="C54" s="4">
        <f t="shared" ref="C54:L54" si="21">C74/C94</f>
        <v>1.3712462367063916</v>
      </c>
      <c r="D54" s="4">
        <f t="shared" si="21"/>
        <v>2.2551499780089093</v>
      </c>
      <c r="E54" s="4">
        <f t="shared" ref="E54:H54" si="22">E74/E94</f>
        <v>2.2880645847044661</v>
      </c>
      <c r="F54" s="4">
        <f t="shared" si="22"/>
        <v>2.3041064344376196</v>
      </c>
      <c r="G54" s="4">
        <f t="shared" si="22"/>
        <v>3.0665819756054611</v>
      </c>
      <c r="H54" s="4">
        <f t="shared" si="22"/>
        <v>2.9233763002919271</v>
      </c>
      <c r="I54" s="4">
        <f t="shared" si="21"/>
        <v>1.3553865168199564</v>
      </c>
      <c r="J54" s="4">
        <f t="shared" si="21"/>
        <v>2.2494795195364676</v>
      </c>
      <c r="K54" s="4">
        <f t="shared" si="21"/>
        <v>1.0223644407000665</v>
      </c>
      <c r="L54" s="4">
        <f t="shared" si="21"/>
        <v>1.9787708552664123</v>
      </c>
    </row>
    <row r="55" spans="1:12">
      <c r="A55">
        <v>2011</v>
      </c>
      <c r="B55" s="4">
        <f t="shared" si="0"/>
        <v>1.6731410913814486</v>
      </c>
      <c r="C55" s="4">
        <f t="shared" ref="C55:L55" si="23">C75/C95</f>
        <v>1.3997110338532504</v>
      </c>
      <c r="D55" s="4">
        <f t="shared" si="23"/>
        <v>2.2254987194476739</v>
      </c>
      <c r="E55" s="4">
        <f t="shared" ref="E55:H55" si="24">E75/E95</f>
        <v>2.5399600097728245</v>
      </c>
      <c r="F55" s="4">
        <f t="shared" si="24"/>
        <v>2.2721555506116928</v>
      </c>
      <c r="G55" s="4">
        <f t="shared" si="24"/>
        <v>2.830167692338958</v>
      </c>
      <c r="H55" s="4">
        <f t="shared" si="24"/>
        <v>3.0285496570756458</v>
      </c>
      <c r="I55" s="4">
        <f t="shared" si="23"/>
        <v>1.2269854573796688</v>
      </c>
      <c r="J55" s="4">
        <f t="shared" si="23"/>
        <v>2.2551773995069495</v>
      </c>
      <c r="K55" s="4">
        <f t="shared" si="23"/>
        <v>1.0778520551760222</v>
      </c>
      <c r="L55" s="4">
        <f t="shared" si="23"/>
        <v>1.9885603641014604</v>
      </c>
    </row>
    <row r="56" spans="1:12">
      <c r="A56">
        <v>2012</v>
      </c>
      <c r="B56" s="4">
        <f t="shared" si="0"/>
        <v>1.5000267840853907</v>
      </c>
      <c r="C56" s="4">
        <f t="shared" ref="C56:L56" si="25">C76/C96</f>
        <v>1.2951181851212539</v>
      </c>
      <c r="D56" s="4">
        <f t="shared" si="25"/>
        <v>2.1113231937561712</v>
      </c>
      <c r="E56" s="4">
        <f t="shared" ref="E56:H56" si="26">E76/E96</f>
        <v>2.2293637174788716</v>
      </c>
      <c r="F56" s="4">
        <f t="shared" si="26"/>
        <v>2.0097316077770699</v>
      </c>
      <c r="G56" s="4">
        <f t="shared" si="26"/>
        <v>2.2272555655552675</v>
      </c>
      <c r="H56" s="4">
        <f t="shared" si="26"/>
        <v>2.002142069496295</v>
      </c>
      <c r="I56" s="4">
        <f t="shared" si="25"/>
        <v>1.0829706948789681</v>
      </c>
      <c r="J56" s="4">
        <f t="shared" si="25"/>
        <v>1.967570959569769</v>
      </c>
      <c r="K56" s="4">
        <f t="shared" si="25"/>
        <v>0.68120048638344288</v>
      </c>
      <c r="L56" s="4">
        <f t="shared" si="25"/>
        <v>1.7304108233321738</v>
      </c>
    </row>
    <row r="57" spans="1:12">
      <c r="A57">
        <v>2013</v>
      </c>
      <c r="B57" s="4">
        <f t="shared" si="0"/>
        <v>1.3546543243189366</v>
      </c>
      <c r="C57" s="4">
        <f t="shared" ref="C57:L57" si="27">C77/C97</f>
        <v>1.1768741573079782</v>
      </c>
      <c r="D57" s="4">
        <f t="shared" si="27"/>
        <v>1.9565739550701906</v>
      </c>
      <c r="E57" s="4">
        <f t="shared" ref="E57:H57" si="28">E77/E97</f>
        <v>2.2432676906963378</v>
      </c>
      <c r="F57" s="4">
        <f t="shared" si="28"/>
        <v>1.8199153813913216</v>
      </c>
      <c r="G57" s="4">
        <f t="shared" si="28"/>
        <v>2.0054732943457867</v>
      </c>
      <c r="H57" s="4">
        <f t="shared" si="28"/>
        <v>1.6758199808211074</v>
      </c>
      <c r="I57" s="4">
        <f t="shared" si="27"/>
        <v>0.71336564790932067</v>
      </c>
      <c r="J57" s="4">
        <f t="shared" si="27"/>
        <v>2.4539130123071629</v>
      </c>
      <c r="K57" s="4">
        <f t="shared" si="27"/>
        <v>0.71744841701179518</v>
      </c>
      <c r="L57" s="4">
        <f t="shared" si="27"/>
        <v>1.437316400708468</v>
      </c>
    </row>
    <row r="58" spans="1:12">
      <c r="A58">
        <v>2014</v>
      </c>
      <c r="B58" s="4">
        <f t="shared" si="0"/>
        <v>1.313784917498334</v>
      </c>
      <c r="C58" s="4">
        <f t="shared" ref="C58:L58" si="29">C78/C98</f>
        <v>1.2416681167942309</v>
      </c>
      <c r="D58" s="4">
        <f t="shared" si="29"/>
        <v>2.2180632211585656</v>
      </c>
      <c r="E58" s="4">
        <f t="shared" ref="E58:H58" si="30">E78/E98</f>
        <v>2.3058063770240409</v>
      </c>
      <c r="F58" s="4">
        <f t="shared" si="30"/>
        <v>1.8715813660524272</v>
      </c>
      <c r="G58" s="4">
        <f t="shared" si="30"/>
        <v>2.3716030992803661</v>
      </c>
      <c r="H58" s="4">
        <f t="shared" si="30"/>
        <v>1.6198872284869201</v>
      </c>
      <c r="I58" s="4">
        <f t="shared" si="29"/>
        <v>0.71497325244553478</v>
      </c>
      <c r="J58" s="4">
        <f t="shared" si="29"/>
        <v>2.3416052843367066</v>
      </c>
      <c r="K58" s="4">
        <f t="shared" si="29"/>
        <v>0.75648967995713912</v>
      </c>
      <c r="L58" s="4">
        <f t="shared" si="29"/>
        <v>1.6387547737709134</v>
      </c>
    </row>
    <row r="59" spans="1:12">
      <c r="A59">
        <v>2015</v>
      </c>
      <c r="B59" s="4">
        <f t="shared" ref="B59:L59" si="31">B79/B99</f>
        <v>1.2431262714855633</v>
      </c>
      <c r="C59" s="4">
        <f t="shared" si="31"/>
        <v>0.80081366221070249</v>
      </c>
      <c r="D59" s="4">
        <f t="shared" si="31"/>
        <v>1.5996695824823186</v>
      </c>
      <c r="E59" s="4">
        <f t="shared" si="31"/>
        <v>1.6072266693683341</v>
      </c>
      <c r="F59" s="4">
        <f t="shared" si="31"/>
        <v>1.5790972964474417</v>
      </c>
      <c r="G59" s="4">
        <f t="shared" si="31"/>
        <v>1.9388701981835033</v>
      </c>
      <c r="H59" s="4">
        <f t="shared" si="31"/>
        <v>3.6598826110859988</v>
      </c>
      <c r="I59" s="4">
        <f t="shared" si="31"/>
        <v>0.53621766527724068</v>
      </c>
      <c r="J59" s="4">
        <f t="shared" si="31"/>
        <v>1.9130015124609308</v>
      </c>
      <c r="K59" s="4">
        <f t="shared" si="31"/>
        <v>0.93363377039760087</v>
      </c>
      <c r="L59" s="4">
        <f t="shared" si="31"/>
        <v>1.384943345286574</v>
      </c>
    </row>
    <row r="60" spans="1:12">
      <c r="A60">
        <v>2016</v>
      </c>
      <c r="B60" s="4">
        <f t="shared" ref="B60:L60" si="32">B80/B100</f>
        <v>1.0293980473893865</v>
      </c>
      <c r="C60" s="4">
        <f t="shared" si="32"/>
        <v>1.0131336086179616</v>
      </c>
      <c r="D60" s="4">
        <f t="shared" si="32"/>
        <v>1.7324099362630059</v>
      </c>
      <c r="E60" s="4">
        <f t="shared" si="32"/>
        <v>2.0079524834838312</v>
      </c>
      <c r="F60" s="4">
        <f t="shared" si="32"/>
        <v>1.5286797025033456</v>
      </c>
      <c r="G60" s="4">
        <f t="shared" si="32"/>
        <v>1.4956567485311858</v>
      </c>
      <c r="H60" s="4">
        <f t="shared" si="32"/>
        <v>3.4416953892546664</v>
      </c>
      <c r="I60" s="4">
        <f t="shared" si="32"/>
        <v>0.57333711425430456</v>
      </c>
      <c r="J60" s="4">
        <f t="shared" si="32"/>
        <v>1.6421622137323522</v>
      </c>
      <c r="K60" s="4">
        <f t="shared" si="32"/>
        <v>0.65056141124988409</v>
      </c>
      <c r="L60" s="4">
        <f t="shared" si="32"/>
        <v>1.3298790669626104</v>
      </c>
    </row>
    <row r="63" spans="1:12">
      <c r="A63" t="s">
        <v>20</v>
      </c>
      <c r="B63" s="3" t="s">
        <v>29</v>
      </c>
      <c r="C63" s="3" t="s">
        <v>6</v>
      </c>
      <c r="D63" s="3" t="s">
        <v>122</v>
      </c>
      <c r="E63" s="3" t="s">
        <v>58</v>
      </c>
      <c r="F63" s="3" t="s">
        <v>180</v>
      </c>
      <c r="G63" s="3" t="s">
        <v>116</v>
      </c>
      <c r="H63" s="3" t="s">
        <v>28</v>
      </c>
      <c r="I63" s="3" t="s">
        <v>30</v>
      </c>
      <c r="J63" s="3" t="s">
        <v>57</v>
      </c>
      <c r="K63" s="3" t="s">
        <v>108</v>
      </c>
      <c r="L63" s="3" t="s">
        <v>16</v>
      </c>
    </row>
    <row r="64" spans="1:12">
      <c r="A64">
        <v>2000</v>
      </c>
      <c r="B64" s="3">
        <v>93564937</v>
      </c>
      <c r="C64" s="3">
        <v>21381777</v>
      </c>
      <c r="D64" s="3">
        <v>9435133</v>
      </c>
      <c r="E64" s="3">
        <v>38201946</v>
      </c>
      <c r="F64" s="3">
        <v>8947310</v>
      </c>
      <c r="G64" s="3">
        <v>8129013</v>
      </c>
      <c r="H64" s="3">
        <v>9782553</v>
      </c>
      <c r="I64" s="3">
        <v>4260899</v>
      </c>
      <c r="J64" s="3">
        <v>11593703</v>
      </c>
      <c r="K64" s="3">
        <v>647199</v>
      </c>
      <c r="L64" s="3">
        <v>243105525</v>
      </c>
    </row>
    <row r="65" spans="1:12">
      <c r="A65">
        <v>2001</v>
      </c>
      <c r="B65" s="3">
        <v>82360978</v>
      </c>
      <c r="C65" s="3">
        <v>20346666</v>
      </c>
      <c r="D65" s="3">
        <v>8148139</v>
      </c>
      <c r="E65" s="3">
        <v>40142723</v>
      </c>
      <c r="F65" s="3">
        <v>8763300</v>
      </c>
      <c r="G65" s="3">
        <v>8407098</v>
      </c>
      <c r="H65" s="3">
        <v>10949762</v>
      </c>
      <c r="I65" s="3">
        <v>4829503</v>
      </c>
      <c r="J65" s="3">
        <v>8971488</v>
      </c>
      <c r="K65" s="3">
        <v>259248</v>
      </c>
      <c r="L65" s="3">
        <v>230081772</v>
      </c>
    </row>
    <row r="66" spans="1:12">
      <c r="A66">
        <v>2002</v>
      </c>
      <c r="B66" s="3">
        <v>113370902</v>
      </c>
      <c r="C66" s="3">
        <v>23999753</v>
      </c>
      <c r="D66" s="3">
        <v>9440109</v>
      </c>
      <c r="E66" s="3">
        <v>46171314</v>
      </c>
      <c r="F66" s="3">
        <v>12484564</v>
      </c>
      <c r="G66" s="3">
        <v>9370860</v>
      </c>
      <c r="H66" s="3">
        <v>14410738</v>
      </c>
      <c r="I66" s="3">
        <v>4342280</v>
      </c>
      <c r="J66" s="3">
        <v>7879809</v>
      </c>
      <c r="K66" s="3">
        <v>584829</v>
      </c>
      <c r="L66" s="3">
        <v>285942778</v>
      </c>
    </row>
    <row r="67" spans="1:12">
      <c r="A67">
        <v>2003</v>
      </c>
      <c r="B67" s="3">
        <v>162753471</v>
      </c>
      <c r="C67" s="3">
        <v>37294740</v>
      </c>
      <c r="D67" s="3">
        <v>22299951</v>
      </c>
      <c r="E67" s="3">
        <v>69198555</v>
      </c>
      <c r="F67" s="3">
        <v>16203311</v>
      </c>
      <c r="G67" s="3">
        <v>11732363</v>
      </c>
      <c r="H67" s="3">
        <v>18581890</v>
      </c>
      <c r="I67" s="3">
        <v>6977269</v>
      </c>
      <c r="J67" s="3">
        <v>12872754</v>
      </c>
      <c r="K67" s="3">
        <v>864469</v>
      </c>
      <c r="L67" s="3">
        <v>418592589</v>
      </c>
    </row>
    <row r="68" spans="1:12">
      <c r="A68">
        <v>2004</v>
      </c>
      <c r="B68" s="3">
        <v>199262063</v>
      </c>
      <c r="C68" s="3">
        <v>48745272</v>
      </c>
      <c r="D68" s="3">
        <v>35924159</v>
      </c>
      <c r="E68" s="3">
        <v>78591346</v>
      </c>
      <c r="F68" s="3">
        <v>21688747</v>
      </c>
      <c r="G68" s="3">
        <v>17707976</v>
      </c>
      <c r="H68" s="3">
        <v>28254518</v>
      </c>
      <c r="I68" s="3">
        <v>7233428</v>
      </c>
      <c r="J68" s="3">
        <v>16155458</v>
      </c>
      <c r="K68" s="3">
        <v>1805144</v>
      </c>
      <c r="L68" s="3">
        <v>535349613</v>
      </c>
    </row>
    <row r="69" spans="1:12">
      <c r="A69">
        <v>2005</v>
      </c>
      <c r="B69" s="3">
        <v>192855996</v>
      </c>
      <c r="C69" s="3">
        <v>63731133</v>
      </c>
      <c r="D69" s="3">
        <v>45588248</v>
      </c>
      <c r="E69" s="3">
        <v>76529149</v>
      </c>
      <c r="F69" s="3">
        <v>26325232</v>
      </c>
      <c r="G69" s="3">
        <v>26667933</v>
      </c>
      <c r="H69" s="3">
        <v>36453771</v>
      </c>
      <c r="I69" s="3">
        <v>6240188</v>
      </c>
      <c r="J69" s="3">
        <v>19188407</v>
      </c>
      <c r="K69" s="3">
        <v>2486346</v>
      </c>
      <c r="L69" s="3">
        <v>595351308</v>
      </c>
    </row>
    <row r="70" spans="1:12">
      <c r="A70">
        <v>2006</v>
      </c>
      <c r="B70" s="3">
        <v>146594097</v>
      </c>
      <c r="C70" s="3">
        <v>56060625</v>
      </c>
      <c r="D70" s="3">
        <v>53971442</v>
      </c>
      <c r="E70" s="3">
        <v>56308478</v>
      </c>
      <c r="F70" s="3">
        <v>26827153</v>
      </c>
      <c r="G70" s="3">
        <v>28493184</v>
      </c>
      <c r="H70" s="3">
        <v>37735623</v>
      </c>
      <c r="I70" s="3">
        <v>8518193</v>
      </c>
      <c r="J70" s="3">
        <v>15995789</v>
      </c>
      <c r="K70" s="3">
        <v>4430132</v>
      </c>
      <c r="L70" s="3">
        <v>520463397</v>
      </c>
    </row>
    <row r="71" spans="1:12">
      <c r="A71">
        <v>2007</v>
      </c>
      <c r="B71" s="3">
        <v>178042400</v>
      </c>
      <c r="C71" s="3">
        <v>78941708</v>
      </c>
      <c r="D71" s="3">
        <v>69538882</v>
      </c>
      <c r="E71" s="3">
        <v>76026955</v>
      </c>
      <c r="F71" s="3">
        <v>34662770</v>
      </c>
      <c r="G71" s="3">
        <v>33504398</v>
      </c>
      <c r="H71" s="3">
        <v>38418471</v>
      </c>
      <c r="I71" s="3">
        <v>9016650</v>
      </c>
      <c r="J71" s="3">
        <v>20673780</v>
      </c>
      <c r="K71" s="3">
        <v>6200407</v>
      </c>
      <c r="L71" s="3">
        <v>669758021</v>
      </c>
    </row>
    <row r="72" spans="1:12">
      <c r="A72">
        <v>2008</v>
      </c>
      <c r="B72" s="3">
        <v>190423228</v>
      </c>
      <c r="C72" s="3">
        <v>89324295</v>
      </c>
      <c r="D72" s="3">
        <v>82307209</v>
      </c>
      <c r="E72" s="3">
        <v>69707620</v>
      </c>
      <c r="F72" s="3">
        <v>40512230</v>
      </c>
      <c r="G72" s="3">
        <v>35806455</v>
      </c>
      <c r="H72" s="3">
        <v>39226518</v>
      </c>
      <c r="I72" s="3">
        <v>11363806</v>
      </c>
      <c r="J72" s="3">
        <v>22789997</v>
      </c>
      <c r="K72" s="3">
        <v>13888048</v>
      </c>
      <c r="L72" s="3">
        <v>756537683</v>
      </c>
    </row>
    <row r="73" spans="1:12">
      <c r="A73">
        <v>2009</v>
      </c>
      <c r="B73" s="3">
        <v>191641076</v>
      </c>
      <c r="C73" s="3">
        <v>81465159</v>
      </c>
      <c r="D73" s="3">
        <v>85817698</v>
      </c>
      <c r="E73" s="3">
        <v>64147576</v>
      </c>
      <c r="F73" s="3">
        <v>37919982</v>
      </c>
      <c r="G73" s="3">
        <v>34442041</v>
      </c>
      <c r="H73" s="3">
        <v>34555523</v>
      </c>
      <c r="I73" s="3">
        <v>9780918</v>
      </c>
      <c r="J73" s="3">
        <v>21524905</v>
      </c>
      <c r="K73" s="3">
        <v>6570008</v>
      </c>
      <c r="L73" s="3">
        <v>710988260</v>
      </c>
    </row>
    <row r="74" spans="1:12">
      <c r="A74">
        <v>2010</v>
      </c>
      <c r="B74" s="3">
        <v>187758843</v>
      </c>
      <c r="C74" s="3">
        <v>99440845</v>
      </c>
      <c r="D74" s="3">
        <v>87924951</v>
      </c>
      <c r="E74" s="3">
        <v>64180461</v>
      </c>
      <c r="F74" s="3">
        <v>41220289</v>
      </c>
      <c r="G74" s="3">
        <v>42596314</v>
      </c>
      <c r="H74" s="3">
        <v>40729227</v>
      </c>
      <c r="I74" s="3">
        <v>12281389</v>
      </c>
      <c r="J74" s="3">
        <v>23500488</v>
      </c>
      <c r="K74" s="3">
        <v>7630554</v>
      </c>
      <c r="L74" s="3">
        <v>833065053</v>
      </c>
    </row>
    <row r="75" spans="1:12">
      <c r="A75">
        <v>2011</v>
      </c>
      <c r="B75" s="3">
        <v>136784568</v>
      </c>
      <c r="C75" s="3">
        <v>108155603</v>
      </c>
      <c r="D75" s="3">
        <v>84580268</v>
      </c>
      <c r="E75" s="3">
        <v>66908734</v>
      </c>
      <c r="F75" s="3">
        <v>41158939</v>
      </c>
      <c r="G75" s="3">
        <v>40524891</v>
      </c>
      <c r="H75" s="3">
        <v>39001399</v>
      </c>
      <c r="I75" s="3">
        <v>12825425</v>
      </c>
      <c r="J75" s="3">
        <v>24669027</v>
      </c>
      <c r="K75" s="3">
        <v>10217477</v>
      </c>
      <c r="L75" s="3">
        <v>805530950</v>
      </c>
    </row>
    <row r="76" spans="1:12">
      <c r="A76">
        <v>2012</v>
      </c>
      <c r="B76" s="3">
        <v>135978697</v>
      </c>
      <c r="C76" s="3">
        <v>94263215</v>
      </c>
      <c r="D76" s="3">
        <v>68060321</v>
      </c>
      <c r="E76" s="3">
        <v>53166372</v>
      </c>
      <c r="F76" s="3">
        <v>31211572</v>
      </c>
      <c r="G76" s="3">
        <v>45234389</v>
      </c>
      <c r="H76" s="3">
        <v>47445115</v>
      </c>
      <c r="I76" s="3">
        <v>13727821</v>
      </c>
      <c r="J76" s="3">
        <v>22556566</v>
      </c>
      <c r="K76" s="3">
        <v>20567801</v>
      </c>
      <c r="L76" s="3">
        <v>771827730</v>
      </c>
    </row>
    <row r="77" spans="1:12">
      <c r="A77">
        <v>2013</v>
      </c>
      <c r="B77" s="3">
        <v>152085792</v>
      </c>
      <c r="C77" s="3">
        <v>111930318</v>
      </c>
      <c r="D77" s="3">
        <v>67931334</v>
      </c>
      <c r="E77" s="3">
        <v>58051048</v>
      </c>
      <c r="F77" s="3">
        <v>36812706</v>
      </c>
      <c r="G77" s="3">
        <v>45263073</v>
      </c>
      <c r="H77" s="3">
        <v>54410498</v>
      </c>
      <c r="I77" s="3">
        <v>26394397</v>
      </c>
      <c r="J77" s="3">
        <v>21768893</v>
      </c>
      <c r="K77" s="3">
        <v>26420858</v>
      </c>
      <c r="L77" s="3">
        <v>868298342</v>
      </c>
    </row>
    <row r="78" spans="1:12">
      <c r="A78">
        <v>2014</v>
      </c>
      <c r="B78" s="3">
        <v>143103561</v>
      </c>
      <c r="C78" s="3">
        <v>95157640</v>
      </c>
      <c r="D78" s="3">
        <v>57617364</v>
      </c>
      <c r="E78" s="3">
        <v>63422634</v>
      </c>
      <c r="F78" s="3">
        <v>37694723</v>
      </c>
      <c r="G78" s="3">
        <v>43232579</v>
      </c>
      <c r="H78" s="3">
        <v>39617684</v>
      </c>
      <c r="I78" s="3">
        <v>17508556</v>
      </c>
      <c r="J78" s="3">
        <v>21178745</v>
      </c>
      <c r="K78" s="3">
        <v>21079622</v>
      </c>
      <c r="L78" s="3">
        <v>785518791</v>
      </c>
    </row>
    <row r="79" spans="1:12">
      <c r="A79">
        <v>2015</v>
      </c>
      <c r="B79" s="3">
        <v>113118198</v>
      </c>
      <c r="C79" s="3">
        <v>113828297</v>
      </c>
      <c r="D79" s="3">
        <v>38890631</v>
      </c>
      <c r="E79" s="3">
        <v>49321320</v>
      </c>
      <c r="F79" s="3">
        <v>26384693</v>
      </c>
      <c r="G79" s="3">
        <v>42373221</v>
      </c>
      <c r="H79" s="3">
        <v>20217305</v>
      </c>
      <c r="I79" s="3">
        <v>15743911</v>
      </c>
      <c r="J79" s="3">
        <v>18481653</v>
      </c>
      <c r="K79" s="3">
        <v>11551930</v>
      </c>
      <c r="L79" s="3">
        <v>666105750</v>
      </c>
    </row>
    <row r="80" spans="1:12">
      <c r="A80">
        <v>2016</v>
      </c>
      <c r="B80" s="3">
        <v>108594841</v>
      </c>
      <c r="C80" s="3">
        <v>79999210</v>
      </c>
      <c r="D80" s="3">
        <v>35236662</v>
      </c>
      <c r="E80" s="3">
        <v>51801873</v>
      </c>
      <c r="F80" s="3">
        <v>34766524</v>
      </c>
      <c r="G80" s="3">
        <v>39301848</v>
      </c>
      <c r="H80" s="3">
        <v>38106472</v>
      </c>
      <c r="I80" s="3">
        <v>17511334</v>
      </c>
      <c r="J80" s="3">
        <v>15078207</v>
      </c>
      <c r="K80" s="3">
        <v>18562472</v>
      </c>
      <c r="L80" s="3">
        <v>660644959</v>
      </c>
    </row>
    <row r="83" spans="1:12">
      <c r="A83" t="s">
        <v>211</v>
      </c>
      <c r="B83" s="3" t="s">
        <v>29</v>
      </c>
      <c r="C83" s="3" t="s">
        <v>6</v>
      </c>
      <c r="D83" s="3" t="s">
        <v>122</v>
      </c>
      <c r="E83" s="3" t="s">
        <v>58</v>
      </c>
      <c r="F83" s="3" t="s">
        <v>180</v>
      </c>
      <c r="G83" s="3" t="s">
        <v>116</v>
      </c>
      <c r="H83" s="3" t="s">
        <v>28</v>
      </c>
      <c r="I83" s="3" t="s">
        <v>30</v>
      </c>
      <c r="J83" s="3" t="s">
        <v>57</v>
      </c>
      <c r="K83" s="3" t="s">
        <v>108</v>
      </c>
      <c r="L83" s="3" t="s">
        <v>16</v>
      </c>
    </row>
    <row r="84" spans="1:12">
      <c r="A84">
        <v>2000</v>
      </c>
      <c r="B84" s="3">
        <v>56489729</v>
      </c>
      <c r="C84" s="3">
        <v>11470062</v>
      </c>
      <c r="D84" s="3">
        <v>4818637</v>
      </c>
      <c r="E84" s="3">
        <v>25465054</v>
      </c>
      <c r="F84" s="3">
        <v>6502956</v>
      </c>
      <c r="G84" s="3">
        <v>4592660</v>
      </c>
      <c r="H84" s="3">
        <v>2613981</v>
      </c>
      <c r="I84" s="3">
        <v>4587065</v>
      </c>
      <c r="J84" s="3">
        <v>7363540</v>
      </c>
      <c r="K84" s="3">
        <v>3533638</v>
      </c>
      <c r="L84" s="3">
        <v>154064106</v>
      </c>
    </row>
    <row r="85" spans="1:12">
      <c r="A85">
        <v>2001</v>
      </c>
      <c r="B85" s="3">
        <v>65648662</v>
      </c>
      <c r="C85" s="3">
        <v>11618731</v>
      </c>
      <c r="D85" s="3">
        <v>3986700</v>
      </c>
      <c r="E85" s="3">
        <v>28257472</v>
      </c>
      <c r="F85" s="3">
        <v>5571678</v>
      </c>
      <c r="G85" s="3">
        <v>6667309</v>
      </c>
      <c r="H85" s="3">
        <v>2829487</v>
      </c>
      <c r="I85" s="3">
        <v>5328724</v>
      </c>
      <c r="J85" s="3">
        <v>6985827</v>
      </c>
      <c r="K85" s="3">
        <v>148711</v>
      </c>
      <c r="L85" s="3">
        <v>165129454</v>
      </c>
    </row>
    <row r="86" spans="1:12">
      <c r="A86">
        <v>2002</v>
      </c>
      <c r="B86" s="3">
        <v>89040935</v>
      </c>
      <c r="C86" s="3">
        <v>15897261</v>
      </c>
      <c r="D86" s="3">
        <v>4346734</v>
      </c>
      <c r="E86" s="3">
        <v>32874716</v>
      </c>
      <c r="F86" s="3">
        <v>7816348</v>
      </c>
      <c r="G86" s="3">
        <v>7489215</v>
      </c>
      <c r="H86" s="3">
        <v>4710165</v>
      </c>
      <c r="I86" s="3">
        <v>5434985</v>
      </c>
      <c r="J86" s="3">
        <v>5906857</v>
      </c>
      <c r="K86" s="3">
        <v>276786</v>
      </c>
      <c r="L86" s="3">
        <v>210431596</v>
      </c>
    </row>
    <row r="87" spans="1:12">
      <c r="A87">
        <v>2003</v>
      </c>
      <c r="B87" s="3">
        <v>94034439</v>
      </c>
      <c r="C87" s="3">
        <v>18680729</v>
      </c>
      <c r="D87" s="3">
        <v>10864309</v>
      </c>
      <c r="E87" s="3">
        <v>42549850</v>
      </c>
      <c r="F87" s="3">
        <v>7736230</v>
      </c>
      <c r="G87" s="3">
        <v>5680003</v>
      </c>
      <c r="H87" s="3">
        <v>5465389</v>
      </c>
      <c r="I87" s="3">
        <v>6147584</v>
      </c>
      <c r="J87" s="3">
        <v>7539095</v>
      </c>
      <c r="K87" s="3">
        <v>343696</v>
      </c>
      <c r="L87" s="3">
        <v>232924263</v>
      </c>
    </row>
    <row r="88" spans="1:12">
      <c r="A88">
        <v>2004</v>
      </c>
      <c r="B88" s="3">
        <v>96711262</v>
      </c>
      <c r="C88" s="3">
        <v>29884973</v>
      </c>
      <c r="D88" s="3">
        <v>16593886</v>
      </c>
      <c r="E88" s="3">
        <v>45082744</v>
      </c>
      <c r="F88" s="3">
        <v>8724614</v>
      </c>
      <c r="G88" s="3">
        <v>7375925</v>
      </c>
      <c r="H88" s="3">
        <v>7006303</v>
      </c>
      <c r="I88" s="3">
        <v>5234929</v>
      </c>
      <c r="J88" s="3">
        <v>7650639</v>
      </c>
      <c r="K88" s="3">
        <v>585143</v>
      </c>
      <c r="L88" s="3">
        <v>261349691</v>
      </c>
    </row>
    <row r="89" spans="1:12">
      <c r="A89">
        <v>2005</v>
      </c>
      <c r="B89" s="3">
        <v>137004679</v>
      </c>
      <c r="C89" s="3">
        <v>44066899</v>
      </c>
      <c r="D89" s="3">
        <v>21132771</v>
      </c>
      <c r="E89" s="3">
        <v>60848846</v>
      </c>
      <c r="F89" s="3">
        <v>10179338</v>
      </c>
      <c r="G89" s="3">
        <v>13108610</v>
      </c>
      <c r="H89" s="3">
        <v>9840391</v>
      </c>
      <c r="I89" s="3">
        <v>5367155</v>
      </c>
      <c r="J89" s="3">
        <v>8775275</v>
      </c>
      <c r="K89" s="3">
        <v>849967</v>
      </c>
      <c r="L89" s="3">
        <v>349266047</v>
      </c>
    </row>
    <row r="90" spans="1:12">
      <c r="A90">
        <v>2006</v>
      </c>
      <c r="B90" s="3">
        <v>85703057</v>
      </c>
      <c r="C90" s="3">
        <v>38014702</v>
      </c>
      <c r="D90" s="3">
        <v>22878535</v>
      </c>
      <c r="E90" s="3">
        <v>35474699</v>
      </c>
      <c r="F90" s="3">
        <v>11237226</v>
      </c>
      <c r="G90" s="3">
        <v>10919567</v>
      </c>
      <c r="H90" s="3">
        <v>11283436</v>
      </c>
      <c r="I90" s="3">
        <v>12886077</v>
      </c>
      <c r="J90" s="3">
        <v>7715276</v>
      </c>
      <c r="K90" s="3">
        <v>1688592</v>
      </c>
      <c r="L90" s="3">
        <v>272385632</v>
      </c>
    </row>
    <row r="91" spans="1:12">
      <c r="A91">
        <v>2007</v>
      </c>
      <c r="B91" s="3">
        <v>103256600</v>
      </c>
      <c r="C91" s="3">
        <v>54840085</v>
      </c>
      <c r="D91" s="3">
        <v>39837771</v>
      </c>
      <c r="E91" s="3">
        <v>79764100</v>
      </c>
      <c r="F91" s="3">
        <v>14986647</v>
      </c>
      <c r="G91" s="3">
        <v>13356204</v>
      </c>
      <c r="H91" s="3">
        <v>17343094</v>
      </c>
      <c r="I91" s="3">
        <v>7126926</v>
      </c>
      <c r="J91" s="3">
        <v>11377945</v>
      </c>
      <c r="K91" s="3">
        <v>2731099</v>
      </c>
      <c r="L91" s="3">
        <v>499868928</v>
      </c>
    </row>
    <row r="92" spans="1:12">
      <c r="A92">
        <v>2008</v>
      </c>
      <c r="B92" s="3">
        <v>117854875</v>
      </c>
      <c r="C92" s="3">
        <v>67273339</v>
      </c>
      <c r="D92" s="3">
        <v>31518663</v>
      </c>
      <c r="E92" s="3">
        <v>33696998</v>
      </c>
      <c r="F92" s="3">
        <v>16089761</v>
      </c>
      <c r="G92" s="3">
        <v>14132388</v>
      </c>
      <c r="H92" s="3">
        <v>17223688</v>
      </c>
      <c r="I92" s="3">
        <v>8474075</v>
      </c>
      <c r="J92" s="3">
        <v>9867705</v>
      </c>
      <c r="K92" s="3">
        <v>18555460</v>
      </c>
      <c r="L92" s="3">
        <v>432788605</v>
      </c>
    </row>
    <row r="93" spans="1:12">
      <c r="A93">
        <v>2009</v>
      </c>
      <c r="B93" s="3">
        <v>131014602</v>
      </c>
      <c r="C93" s="3">
        <v>71423070</v>
      </c>
      <c r="D93" s="3">
        <v>38195031</v>
      </c>
      <c r="E93" s="3">
        <v>33252986</v>
      </c>
      <c r="F93" s="3">
        <v>16404865</v>
      </c>
      <c r="G93" s="3">
        <v>11990520</v>
      </c>
      <c r="H93" s="3">
        <v>16456746</v>
      </c>
      <c r="I93" s="3">
        <v>9668567</v>
      </c>
      <c r="J93" s="3">
        <v>10321580</v>
      </c>
      <c r="K93" s="3">
        <v>7370607</v>
      </c>
      <c r="L93" s="3">
        <v>429298975</v>
      </c>
    </row>
    <row r="94" spans="1:12">
      <c r="A94">
        <v>2010</v>
      </c>
      <c r="B94" s="3">
        <v>110665926</v>
      </c>
      <c r="C94" s="3">
        <v>72518591</v>
      </c>
      <c r="D94" s="3">
        <v>38988516</v>
      </c>
      <c r="E94" s="3">
        <v>28050109</v>
      </c>
      <c r="F94" s="3">
        <v>17889924</v>
      </c>
      <c r="G94" s="3">
        <v>13890486</v>
      </c>
      <c r="H94" s="3">
        <v>13932256</v>
      </c>
      <c r="I94" s="3">
        <v>9061171</v>
      </c>
      <c r="J94" s="3">
        <v>10447078</v>
      </c>
      <c r="K94" s="3">
        <v>7463634</v>
      </c>
      <c r="L94" s="3">
        <v>421001275</v>
      </c>
    </row>
    <row r="95" spans="1:12">
      <c r="A95">
        <v>2011</v>
      </c>
      <c r="B95" s="3">
        <v>81753158</v>
      </c>
      <c r="C95" s="3">
        <v>77269951</v>
      </c>
      <c r="D95" s="3">
        <v>38005085</v>
      </c>
      <c r="E95" s="3">
        <v>26342436</v>
      </c>
      <c r="F95" s="3">
        <v>18114490</v>
      </c>
      <c r="G95" s="3">
        <v>14318901</v>
      </c>
      <c r="H95" s="3">
        <v>12877913</v>
      </c>
      <c r="I95" s="3">
        <v>10452793</v>
      </c>
      <c r="J95" s="3">
        <v>10938841</v>
      </c>
      <c r="K95" s="3">
        <v>9479480</v>
      </c>
      <c r="L95" s="3">
        <v>405082473</v>
      </c>
    </row>
    <row r="96" spans="1:12">
      <c r="A96">
        <v>2012</v>
      </c>
      <c r="B96" s="3">
        <v>90650846</v>
      </c>
      <c r="C96" s="3">
        <v>72783485</v>
      </c>
      <c r="D96" s="163">
        <v>32235861</v>
      </c>
      <c r="E96" s="3">
        <v>23848227</v>
      </c>
      <c r="F96" s="142">
        <v>15530219</v>
      </c>
      <c r="G96" s="142">
        <v>20309474</v>
      </c>
      <c r="H96" s="3">
        <v>23697177</v>
      </c>
      <c r="I96" s="3">
        <v>12676078</v>
      </c>
      <c r="J96" s="3">
        <v>11464169</v>
      </c>
      <c r="K96" s="142">
        <v>30193462</v>
      </c>
      <c r="L96" s="3">
        <v>446037276</v>
      </c>
    </row>
    <row r="97" spans="1:12">
      <c r="A97">
        <v>2013</v>
      </c>
      <c r="B97" s="3">
        <v>112269078</v>
      </c>
      <c r="C97" s="3">
        <v>95108145</v>
      </c>
      <c r="D97" s="163">
        <v>34719533</v>
      </c>
      <c r="E97" s="3">
        <v>25877896</v>
      </c>
      <c r="F97" s="142">
        <v>20227702</v>
      </c>
      <c r="G97" s="142">
        <v>22569771</v>
      </c>
      <c r="H97" s="3">
        <v>32467985</v>
      </c>
      <c r="I97" s="3">
        <v>36999815</v>
      </c>
      <c r="J97" s="3">
        <v>8871094</v>
      </c>
      <c r="K97" s="142">
        <v>36826143</v>
      </c>
      <c r="L97" s="3">
        <v>604110787</v>
      </c>
    </row>
    <row r="98" spans="1:12">
      <c r="A98">
        <v>2014</v>
      </c>
      <c r="B98" s="3">
        <v>108924649</v>
      </c>
      <c r="C98" s="3">
        <v>76636936</v>
      </c>
      <c r="D98" s="163">
        <v>25976430</v>
      </c>
      <c r="E98" s="3">
        <v>27505620</v>
      </c>
      <c r="F98" s="142">
        <v>20140574</v>
      </c>
      <c r="G98" s="142">
        <v>18229264</v>
      </c>
      <c r="H98" s="3">
        <v>24457063</v>
      </c>
      <c r="I98" s="3">
        <v>24488407</v>
      </c>
      <c r="J98" s="3">
        <v>9044541</v>
      </c>
      <c r="K98" s="142">
        <v>27865049</v>
      </c>
      <c r="L98" s="3">
        <v>479338827</v>
      </c>
    </row>
    <row r="99" spans="1:12">
      <c r="A99">
        <v>2015</v>
      </c>
      <c r="B99" s="3">
        <v>90994938</v>
      </c>
      <c r="C99" s="3">
        <v>142140803</v>
      </c>
      <c r="D99" s="163">
        <v>24311665</v>
      </c>
      <c r="E99" s="3">
        <v>30687221</v>
      </c>
      <c r="F99" s="142">
        <v>16708719</v>
      </c>
      <c r="G99" s="142">
        <v>21854594</v>
      </c>
      <c r="H99" s="3">
        <v>5524031</v>
      </c>
      <c r="I99" s="3">
        <v>29361045</v>
      </c>
      <c r="J99" s="3">
        <v>9661076</v>
      </c>
      <c r="K99" s="142">
        <v>12373085</v>
      </c>
      <c r="L99" s="3">
        <v>480962454</v>
      </c>
    </row>
    <row r="100" spans="1:12">
      <c r="A100">
        <v>2016</v>
      </c>
      <c r="B100" s="3">
        <v>105493537</v>
      </c>
      <c r="C100" s="3">
        <v>78962152</v>
      </c>
      <c r="D100" s="164">
        <v>20339679</v>
      </c>
      <c r="E100" s="3">
        <v>25798356</v>
      </c>
      <c r="F100" s="142">
        <v>22742844</v>
      </c>
      <c r="G100" s="142">
        <v>26277318</v>
      </c>
      <c r="H100" s="3">
        <v>11072006</v>
      </c>
      <c r="I100" s="3">
        <v>30542823</v>
      </c>
      <c r="J100" s="3">
        <v>9181923</v>
      </c>
      <c r="K100" s="142">
        <v>28533005</v>
      </c>
      <c r="L100" s="3">
        <v>496770703</v>
      </c>
    </row>
    <row r="101" spans="1:12">
      <c r="C101" s="142"/>
    </row>
    <row r="102" spans="1:12">
      <c r="C102" s="142"/>
    </row>
    <row r="103" spans="1:12">
      <c r="C103" s="142"/>
    </row>
    <row r="104" spans="1:12">
      <c r="C104" s="142"/>
    </row>
    <row r="105" spans="1:12">
      <c r="C105" s="142"/>
    </row>
    <row r="106" spans="1:12">
      <c r="C106" s="14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80" zoomScaleNormal="80" workbookViewId="0">
      <selection activeCell="B24" sqref="B24"/>
    </sheetView>
  </sheetViews>
  <sheetFormatPr baseColWidth="10" defaultRowHeight="15"/>
  <cols>
    <col min="1" max="1" width="7.42578125" style="14" customWidth="1"/>
    <col min="2" max="7" width="14.85546875" style="14" customWidth="1"/>
    <col min="8" max="8" width="18.5703125" style="14" customWidth="1"/>
    <col min="9" max="11" width="14.85546875" style="14" customWidth="1"/>
    <col min="12" max="12" width="14.5703125" style="14" customWidth="1"/>
    <col min="13" max="13" width="15" style="14" customWidth="1"/>
    <col min="14" max="14" width="14.140625" style="14" customWidth="1"/>
    <col min="15" max="16384" width="11.42578125" style="14"/>
  </cols>
  <sheetData>
    <row r="1" spans="1:15" s="12" customFormat="1" ht="24" customHeight="1">
      <c r="A1" s="5" t="s">
        <v>34</v>
      </c>
    </row>
    <row r="2" spans="1:15" ht="15" customHeight="1">
      <c r="A2" s="13"/>
      <c r="B2" s="13"/>
      <c r="C2" s="13"/>
    </row>
    <row r="4" spans="1:15" ht="31.5">
      <c r="B4" s="15" t="s">
        <v>35</v>
      </c>
      <c r="C4" s="15" t="s">
        <v>10</v>
      </c>
      <c r="D4" s="15" t="s">
        <v>36</v>
      </c>
      <c r="E4" s="15" t="s">
        <v>37</v>
      </c>
      <c r="F4" s="15" t="s">
        <v>38</v>
      </c>
      <c r="G4" s="15" t="s">
        <v>39</v>
      </c>
      <c r="H4" s="15" t="s">
        <v>28</v>
      </c>
      <c r="I4" s="15" t="s">
        <v>29</v>
      </c>
      <c r="J4" s="15" t="s">
        <v>30</v>
      </c>
      <c r="K4" s="15" t="s">
        <v>6</v>
      </c>
      <c r="L4" s="15" t="s">
        <v>12</v>
      </c>
      <c r="M4" s="15" t="s">
        <v>40</v>
      </c>
      <c r="N4" s="15" t="s">
        <v>41</v>
      </c>
      <c r="O4" s="15" t="s">
        <v>13</v>
      </c>
    </row>
    <row r="5" spans="1:15" ht="27.75" customHeight="1">
      <c r="A5" s="14" t="s">
        <v>0</v>
      </c>
      <c r="B5" s="16" t="s">
        <v>42</v>
      </c>
      <c r="C5" s="16" t="s">
        <v>42</v>
      </c>
      <c r="D5" s="16" t="s">
        <v>42</v>
      </c>
      <c r="E5" s="16" t="s">
        <v>42</v>
      </c>
      <c r="F5" s="16" t="s">
        <v>42</v>
      </c>
      <c r="G5" s="16" t="s">
        <v>43</v>
      </c>
      <c r="H5" s="16" t="s">
        <v>44</v>
      </c>
      <c r="I5" s="16" t="s">
        <v>45</v>
      </c>
      <c r="J5" s="16" t="s">
        <v>45</v>
      </c>
      <c r="K5" s="16" t="s">
        <v>45</v>
      </c>
      <c r="L5" s="16" t="s">
        <v>45</v>
      </c>
      <c r="M5" s="16" t="s">
        <v>45</v>
      </c>
      <c r="N5" s="16" t="s">
        <v>45</v>
      </c>
    </row>
    <row r="6" spans="1:15">
      <c r="A6" s="14">
        <v>2000</v>
      </c>
      <c r="B6" s="17">
        <v>71.288806289908322</v>
      </c>
      <c r="C6" s="17">
        <v>95.140162374195668</v>
      </c>
      <c r="D6" s="17">
        <v>95.140162374195668</v>
      </c>
      <c r="E6" s="17">
        <v>96.246644209230354</v>
      </c>
      <c r="F6" s="17">
        <v>97.963481538567166</v>
      </c>
      <c r="G6" s="17">
        <v>99.733333333333334</v>
      </c>
      <c r="H6" s="17">
        <v>89.45</v>
      </c>
      <c r="I6" s="17">
        <v>93.1</v>
      </c>
      <c r="J6" s="17">
        <v>90.71</v>
      </c>
      <c r="K6" s="17">
        <v>91.5</v>
      </c>
      <c r="L6" s="17">
        <v>89.4</v>
      </c>
      <c r="M6" s="17">
        <v>89.52</v>
      </c>
      <c r="N6" s="17">
        <v>89.45</v>
      </c>
      <c r="O6" s="22">
        <f>O7/1.0573</f>
        <v>80.531269177111554</v>
      </c>
    </row>
    <row r="7" spans="1:15">
      <c r="A7" s="14">
        <v>2001</v>
      </c>
      <c r="B7" s="18">
        <v>127.39583445336376</v>
      </c>
      <c r="C7" s="18">
        <v>103.21962574388104</v>
      </c>
      <c r="D7" s="18">
        <v>103.21962574388104</v>
      </c>
      <c r="E7" s="18">
        <v>105.70099690497769</v>
      </c>
      <c r="F7" s="18">
        <v>108.10868553377536</v>
      </c>
      <c r="G7" s="18">
        <f>169.17/1.65</f>
        <v>102.52727272727273</v>
      </c>
      <c r="H7" s="17">
        <v>91.23</v>
      </c>
      <c r="I7" s="17">
        <v>94</v>
      </c>
      <c r="J7" s="17">
        <v>92.37</v>
      </c>
      <c r="K7" s="17">
        <v>93.2</v>
      </c>
      <c r="L7" s="17">
        <v>91.4</v>
      </c>
      <c r="M7" s="17">
        <v>91.52</v>
      </c>
      <c r="N7" s="17">
        <v>91.55</v>
      </c>
      <c r="O7" s="22">
        <f>O8/1.0947</f>
        <v>85.14571090096004</v>
      </c>
    </row>
    <row r="8" spans="1:15">
      <c r="A8" s="14">
        <v>2002</v>
      </c>
      <c r="B8" s="18">
        <v>148.45086645624701</v>
      </c>
      <c r="C8" s="18">
        <v>110.83182320181741</v>
      </c>
      <c r="D8" s="18">
        <v>110.83182320181741</v>
      </c>
      <c r="E8" s="18">
        <v>116.9713240197671</v>
      </c>
      <c r="F8" s="18">
        <v>110.71823710293992</v>
      </c>
      <c r="G8" s="18">
        <f>179.78/1.65</f>
        <v>108.95757575757577</v>
      </c>
      <c r="H8" s="17">
        <v>92.89</v>
      </c>
      <c r="I8" s="17">
        <v>95</v>
      </c>
      <c r="J8" s="17">
        <v>94.07</v>
      </c>
      <c r="K8" s="17">
        <v>95.1</v>
      </c>
      <c r="L8" s="17">
        <v>93.5</v>
      </c>
      <c r="M8" s="17">
        <v>93.58</v>
      </c>
      <c r="N8" s="17">
        <v>93.7</v>
      </c>
      <c r="O8" s="22">
        <f>O9/1.0584</f>
        <v>93.209009723280957</v>
      </c>
    </row>
    <row r="9" spans="1:15">
      <c r="A9" s="14">
        <v>2003</v>
      </c>
      <c r="B9" s="18">
        <v>163.42142390482766</v>
      </c>
      <c r="C9" s="18">
        <v>119.0270375103223</v>
      </c>
      <c r="D9" s="18">
        <v>119.0270375103223</v>
      </c>
      <c r="E9" s="18">
        <v>127.69788478309194</v>
      </c>
      <c r="F9" s="18">
        <v>125.67050977818811</v>
      </c>
      <c r="G9" s="18">
        <f>180.92/1.65</f>
        <v>109.64848484848484</v>
      </c>
      <c r="H9" s="17">
        <v>94.82</v>
      </c>
      <c r="I9" s="17">
        <v>96.7</v>
      </c>
      <c r="J9" s="17">
        <v>95.89</v>
      </c>
      <c r="K9" s="17">
        <v>96.4</v>
      </c>
      <c r="L9" s="17">
        <v>95.7</v>
      </c>
      <c r="M9" s="17">
        <v>95.59</v>
      </c>
      <c r="N9" s="17">
        <v>95.81</v>
      </c>
      <c r="O9" s="22">
        <f>O10/0.9932</f>
        <v>98.652415891120569</v>
      </c>
    </row>
    <row r="10" spans="1:15">
      <c r="A10" s="14">
        <v>2004</v>
      </c>
      <c r="B10" s="18">
        <v>169.83246630244028</v>
      </c>
      <c r="C10" s="18">
        <v>126.39188877354827</v>
      </c>
      <c r="D10" s="18">
        <v>126.39188877354827</v>
      </c>
      <c r="E10" s="18">
        <v>141.76912159504798</v>
      </c>
      <c r="F10" s="18">
        <v>189.5907887407769</v>
      </c>
      <c r="G10" s="18">
        <f>181.37/1.65</f>
        <v>109.92121212121214</v>
      </c>
      <c r="H10" s="17">
        <v>97.87</v>
      </c>
      <c r="I10" s="17">
        <v>98</v>
      </c>
      <c r="J10" s="17">
        <v>98.14</v>
      </c>
      <c r="K10" s="17">
        <v>98.1</v>
      </c>
      <c r="L10" s="17">
        <v>97.8</v>
      </c>
      <c r="M10" s="17">
        <v>97.77</v>
      </c>
      <c r="N10" s="17">
        <v>97.86</v>
      </c>
      <c r="O10" s="22">
        <f>O11/1.0206</f>
        <v>97.981579463060953</v>
      </c>
    </row>
    <row r="11" spans="1:15">
      <c r="A11" s="14">
        <v>2005</v>
      </c>
      <c r="B11" s="18">
        <v>172.85751579836472</v>
      </c>
      <c r="C11" s="18">
        <v>133.25557736924986</v>
      </c>
      <c r="D11" s="18">
        <v>133.25557736924986</v>
      </c>
      <c r="E11" s="18">
        <v>160.79068415382773</v>
      </c>
      <c r="F11" s="18">
        <v>225.20887857954935</v>
      </c>
      <c r="G11" s="18">
        <f>184.98/1.65</f>
        <v>112.10909090909091</v>
      </c>
      <c r="H11" s="17">
        <v>101.3</v>
      </c>
      <c r="I11" s="17">
        <v>100</v>
      </c>
      <c r="J11" s="17">
        <v>100</v>
      </c>
      <c r="K11" s="17">
        <v>100</v>
      </c>
      <c r="L11" s="17">
        <v>100</v>
      </c>
      <c r="M11" s="17">
        <v>100</v>
      </c>
      <c r="N11" s="17">
        <v>100</v>
      </c>
      <c r="O11" s="22">
        <v>100</v>
      </c>
    </row>
    <row r="12" spans="1:15">
      <c r="A12" s="14">
        <v>2006</v>
      </c>
      <c r="B12" s="18">
        <v>178.68417363426465</v>
      </c>
      <c r="C12" s="18">
        <v>139.33619642109204</v>
      </c>
      <c r="D12" s="18">
        <v>139.33619642109204</v>
      </c>
      <c r="E12" s="18">
        <v>182.00783160342675</v>
      </c>
      <c r="F12" s="18">
        <v>243.78705448774195</v>
      </c>
      <c r="G12" s="18">
        <f>194.06/1.65</f>
        <v>117.61212121212122</v>
      </c>
      <c r="H12" s="17">
        <v>104.19</v>
      </c>
      <c r="I12" s="17">
        <v>102.3</v>
      </c>
      <c r="J12" s="17">
        <v>101.91</v>
      </c>
      <c r="K12" s="17">
        <v>101.8</v>
      </c>
      <c r="L12" s="17">
        <v>102.2</v>
      </c>
      <c r="M12" s="17">
        <v>102.31</v>
      </c>
      <c r="N12" s="17">
        <v>102.18</v>
      </c>
      <c r="O12" s="22">
        <v>103.24</v>
      </c>
    </row>
    <row r="13" spans="1:15">
      <c r="A13" s="14">
        <v>2007</v>
      </c>
      <c r="B13" s="18">
        <v>183.47956459655398</v>
      </c>
      <c r="C13" s="18">
        <v>145.90137383729027</v>
      </c>
      <c r="D13" s="18">
        <v>145.90137383729027</v>
      </c>
      <c r="E13" s="18">
        <v>198.73809074742223</v>
      </c>
      <c r="F13" s="18">
        <v>254.4266998328971</v>
      </c>
      <c r="G13" s="18">
        <f>196.24/1.65</f>
        <v>118.93333333333335</v>
      </c>
      <c r="H13" s="17">
        <v>106.96</v>
      </c>
      <c r="I13" s="17">
        <v>104.7</v>
      </c>
      <c r="J13" s="17">
        <v>103.55</v>
      </c>
      <c r="K13" s="17">
        <v>104.1</v>
      </c>
      <c r="L13" s="17">
        <v>104.3</v>
      </c>
      <c r="M13" s="17">
        <v>104.73</v>
      </c>
      <c r="N13" s="17">
        <v>104.36</v>
      </c>
      <c r="O13" s="22">
        <f>O12*1.0617</f>
        <v>109.609908</v>
      </c>
    </row>
    <row r="14" spans="1:15">
      <c r="A14" s="14">
        <v>2008</v>
      </c>
      <c r="B14" s="18">
        <v>191.16250280495299</v>
      </c>
      <c r="C14" s="18">
        <v>154.65114517665427</v>
      </c>
      <c r="D14" s="18">
        <v>154.65114517665427</v>
      </c>
      <c r="E14" s="18">
        <v>219.72178929908861</v>
      </c>
      <c r="F14" s="18">
        <v>277.44569156931715</v>
      </c>
      <c r="G14" s="18">
        <f>206.72/1.65</f>
        <v>125.2848484848485</v>
      </c>
      <c r="H14" s="17">
        <v>109.3</v>
      </c>
      <c r="I14" s="17">
        <v>108.5</v>
      </c>
      <c r="J14" s="17">
        <v>106.82</v>
      </c>
      <c r="K14" s="17">
        <v>107</v>
      </c>
      <c r="L14" s="17">
        <v>108</v>
      </c>
      <c r="M14" s="17">
        <v>108.56</v>
      </c>
      <c r="N14" s="17">
        <v>107.78</v>
      </c>
      <c r="O14" s="22">
        <f>O13*1.1004</f>
        <v>120.61474276320001</v>
      </c>
    </row>
    <row r="15" spans="1:15">
      <c r="A15" s="14">
        <v>2009</v>
      </c>
      <c r="B15" s="18">
        <v>207.14713934591742</v>
      </c>
      <c r="C15" s="18">
        <v>165.75224487908412</v>
      </c>
      <c r="D15" s="18">
        <v>165.75224487908412</v>
      </c>
      <c r="E15" s="18">
        <v>249.39621880798893</v>
      </c>
      <c r="F15" s="18">
        <v>287.65498981359252</v>
      </c>
      <c r="G15" s="18">
        <f>213/1.65</f>
        <v>129.09090909090909</v>
      </c>
      <c r="H15" s="17">
        <v>109.79</v>
      </c>
      <c r="I15" s="17">
        <v>110.8</v>
      </c>
      <c r="J15" s="17">
        <v>106.93</v>
      </c>
      <c r="K15" s="17">
        <v>107.2</v>
      </c>
      <c r="L15" s="17">
        <v>108.8</v>
      </c>
      <c r="M15" s="17">
        <v>109.63</v>
      </c>
      <c r="N15" s="17">
        <v>108.09</v>
      </c>
      <c r="O15" s="22">
        <f>O14*1.0726</f>
        <v>129.37137308780834</v>
      </c>
    </row>
    <row r="16" spans="1:15">
      <c r="A16" s="14">
        <v>2010</v>
      </c>
      <c r="B16" s="18">
        <v>216.34260230227869</v>
      </c>
      <c r="C16" s="18">
        <v>169.23023457056081</v>
      </c>
      <c r="D16" s="18">
        <v>169.23023457056081</v>
      </c>
      <c r="E16" s="18">
        <v>262.72164172979257</v>
      </c>
      <c r="F16" s="18">
        <v>307.36854956240416</v>
      </c>
      <c r="G16" s="18">
        <f>215.73/1.65</f>
        <v>130.74545454545455</v>
      </c>
      <c r="H16" s="17">
        <v>111.79</v>
      </c>
      <c r="I16" s="17">
        <v>114.5</v>
      </c>
      <c r="J16" s="17">
        <v>108.79</v>
      </c>
      <c r="K16" s="17">
        <v>108.4</v>
      </c>
      <c r="L16" s="17">
        <v>110.6</v>
      </c>
      <c r="M16" s="17">
        <v>111.91</v>
      </c>
      <c r="N16" s="17">
        <v>109.84</v>
      </c>
      <c r="O16" s="22">
        <f>O15*1.041</f>
        <v>134.67559938440846</v>
      </c>
    </row>
    <row r="17" spans="1:15">
      <c r="A17" s="14">
        <v>2011</v>
      </c>
      <c r="B17" s="18">
        <v>223.21395462308647</v>
      </c>
      <c r="C17" s="18">
        <v>174.98109648537343</v>
      </c>
      <c r="D17" s="18">
        <v>174.98109648537343</v>
      </c>
      <c r="E17" s="18">
        <v>275.41701834783947</v>
      </c>
      <c r="F17" s="18">
        <v>326.30833057371979</v>
      </c>
      <c r="G17" s="18">
        <f>222.07/1.65</f>
        <v>134.58787878787879</v>
      </c>
      <c r="H17" s="17">
        <v>113.99</v>
      </c>
      <c r="I17" s="17">
        <v>119.6</v>
      </c>
      <c r="J17" s="17">
        <v>111.28</v>
      </c>
      <c r="K17" s="17">
        <v>111.1</v>
      </c>
      <c r="L17" s="17">
        <v>113.8</v>
      </c>
      <c r="M17" s="17">
        <v>115.38</v>
      </c>
      <c r="N17" s="17">
        <v>112.83</v>
      </c>
      <c r="O17" s="22">
        <f>O16*1.0501</f>
        <v>141.42284691356733</v>
      </c>
    </row>
    <row r="18" spans="1:15">
      <c r="A18" s="14">
        <v>2012</v>
      </c>
      <c r="B18" s="18">
        <v>235.02572049585754</v>
      </c>
      <c r="C18" s="18">
        <v>181.19334560252059</v>
      </c>
      <c r="D18" s="18">
        <v>181.19334560252059</v>
      </c>
      <c r="E18" s="18">
        <v>287.02258100921671</v>
      </c>
      <c r="F18" s="18">
        <v>348.8379160212732</v>
      </c>
      <c r="G18" s="18">
        <f>228.73/1.65</f>
        <v>138.62424242424242</v>
      </c>
      <c r="H18" s="17">
        <v>116.09</v>
      </c>
      <c r="I18" s="17">
        <v>123</v>
      </c>
      <c r="J18" s="17">
        <v>113.75</v>
      </c>
      <c r="K18" s="17">
        <v>113.5</v>
      </c>
      <c r="L18" s="17">
        <v>117.5</v>
      </c>
      <c r="M18" s="17">
        <v>118.43</v>
      </c>
      <c r="N18" s="17">
        <v>115.64</v>
      </c>
      <c r="O18" s="22">
        <f>O17*1.0575</f>
        <v>149.55466061109746</v>
      </c>
    </row>
    <row r="19" spans="1:15">
      <c r="A19" s="14">
        <v>2013</v>
      </c>
      <c r="B19" s="18">
        <f>B18+(B18-B13)/5</f>
        <v>245.33495167571826</v>
      </c>
      <c r="C19" s="18">
        <f t="shared" ref="C19:G19" si="0">C18+(C18-C13)/5</f>
        <v>188.25173995556665</v>
      </c>
      <c r="D19" s="18">
        <f t="shared" si="0"/>
        <v>188.25173995556665</v>
      </c>
      <c r="E19" s="18">
        <f t="shared" si="0"/>
        <v>304.67947906157559</v>
      </c>
      <c r="F19" s="18">
        <f t="shared" si="0"/>
        <v>367.7201592589484</v>
      </c>
      <c r="G19" s="18">
        <f t="shared" si="0"/>
        <v>142.56242424242424</v>
      </c>
      <c r="H19" s="14">
        <v>118</v>
      </c>
      <c r="I19" s="17">
        <v>126.1</v>
      </c>
      <c r="J19" s="17">
        <v>114.88</v>
      </c>
      <c r="K19" s="17">
        <v>115.3</v>
      </c>
      <c r="L19" s="17">
        <v>119</v>
      </c>
      <c r="M19" s="17">
        <v>120.21</v>
      </c>
      <c r="N19" s="17">
        <v>117.2</v>
      </c>
      <c r="O19" s="22">
        <f>O18*1.0577</f>
        <v>158.18396452835779</v>
      </c>
    </row>
    <row r="20" spans="1:15">
      <c r="A20" s="14">
        <v>2014</v>
      </c>
      <c r="B20" s="18">
        <f>B19+(B19-B14)/5</f>
        <v>256.16944144987133</v>
      </c>
      <c r="C20" s="18">
        <f t="shared" ref="C20:G20" si="1">C19+(C19-C14)/5</f>
        <v>194.97185891134913</v>
      </c>
      <c r="D20" s="18">
        <f t="shared" si="1"/>
        <v>194.97185891134913</v>
      </c>
      <c r="E20" s="18">
        <f t="shared" si="1"/>
        <v>321.67101701407296</v>
      </c>
      <c r="F20" s="18">
        <f t="shared" si="1"/>
        <v>385.77505279687466</v>
      </c>
      <c r="G20" s="18">
        <f t="shared" si="1"/>
        <v>146.0179393939394</v>
      </c>
      <c r="H20" s="14">
        <v>120</v>
      </c>
      <c r="I20" s="17">
        <v>128</v>
      </c>
      <c r="J20" s="17">
        <v>115.58</v>
      </c>
      <c r="K20" s="17">
        <v>116.2</v>
      </c>
      <c r="L20" s="17">
        <v>119.3</v>
      </c>
      <c r="M20" s="17">
        <v>120.88</v>
      </c>
      <c r="N20" s="17">
        <v>117.71</v>
      </c>
      <c r="O20" s="22">
        <f>O19*1.0613</f>
        <v>167.88064155394611</v>
      </c>
    </row>
    <row r="21" spans="1:15">
      <c r="A21" s="14">
        <v>2015</v>
      </c>
      <c r="K21" s="22">
        <f>K20+(K20*0.1/100)</f>
        <v>116.31620000000001</v>
      </c>
      <c r="O21" s="22">
        <f>O20+(O20*4.588271042/100)</f>
        <v>175.58346041548964</v>
      </c>
    </row>
    <row r="22" spans="1:15">
      <c r="A22" s="14">
        <v>2016</v>
      </c>
      <c r="K22" s="22">
        <f>K21+(K21*0.4/100)</f>
        <v>116.78146480000001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="80" zoomScaleNormal="80" workbookViewId="0">
      <selection activeCell="B31" sqref="B31"/>
    </sheetView>
  </sheetViews>
  <sheetFormatPr baseColWidth="10" defaultRowHeight="15"/>
  <cols>
    <col min="2" max="4" width="17.7109375" customWidth="1"/>
  </cols>
  <sheetData>
    <row r="1" spans="1:5" ht="25.5" customHeight="1">
      <c r="A1" s="7" t="s">
        <v>46</v>
      </c>
    </row>
    <row r="2" spans="1:5">
      <c r="A2" t="s">
        <v>47</v>
      </c>
      <c r="B2" s="19" t="s">
        <v>48</v>
      </c>
    </row>
    <row r="4" spans="1:5">
      <c r="B4" t="s">
        <v>49</v>
      </c>
      <c r="C4" t="s">
        <v>50</v>
      </c>
      <c r="D4" t="s">
        <v>51</v>
      </c>
      <c r="E4" t="s">
        <v>61</v>
      </c>
    </row>
    <row r="5" spans="1:5">
      <c r="A5">
        <v>1990</v>
      </c>
      <c r="B5">
        <v>1.270939</v>
      </c>
      <c r="C5">
        <v>1.7848630000000001</v>
      </c>
      <c r="D5">
        <v>1.403044</v>
      </c>
    </row>
    <row r="6" spans="1:5">
      <c r="A6">
        <v>1991</v>
      </c>
      <c r="B6">
        <v>1.2361200000000001</v>
      </c>
      <c r="C6">
        <v>1.767976</v>
      </c>
      <c r="D6">
        <v>1.4307000000000001</v>
      </c>
    </row>
    <row r="7" spans="1:5">
      <c r="A7">
        <v>1992</v>
      </c>
      <c r="B7">
        <v>1.3013170000000001</v>
      </c>
      <c r="C7">
        <v>1.765334</v>
      </c>
      <c r="D7">
        <v>1.3566800000000001</v>
      </c>
    </row>
    <row r="8" spans="1:5">
      <c r="A8">
        <v>1993</v>
      </c>
      <c r="B8">
        <v>1.184693</v>
      </c>
      <c r="C8">
        <v>1.5020150000000001</v>
      </c>
      <c r="D8">
        <v>1.2686519999999999</v>
      </c>
    </row>
    <row r="9" spans="1:5">
      <c r="A9">
        <v>1994</v>
      </c>
      <c r="B9">
        <v>1.201579</v>
      </c>
      <c r="C9">
        <v>1.5316050000000001</v>
      </c>
      <c r="D9">
        <v>1.2756989999999999</v>
      </c>
    </row>
    <row r="10" spans="1:5">
      <c r="A10">
        <v>1995</v>
      </c>
      <c r="B10">
        <v>1.332481</v>
      </c>
      <c r="C10">
        <v>1.5784119999999999</v>
      </c>
      <c r="D10">
        <v>1.185262</v>
      </c>
    </row>
    <row r="11" spans="1:5">
      <c r="A11">
        <v>1996</v>
      </c>
      <c r="B11">
        <v>1.2903469999999999</v>
      </c>
      <c r="C11">
        <v>1.561866</v>
      </c>
      <c r="D11">
        <v>1.210912</v>
      </c>
    </row>
    <row r="12" spans="1:5">
      <c r="A12">
        <v>1997</v>
      </c>
      <c r="B12">
        <v>1.131769</v>
      </c>
      <c r="C12">
        <v>1.638236</v>
      </c>
      <c r="D12">
        <v>1.4491540000000001</v>
      </c>
    </row>
    <row r="13" spans="1:5">
      <c r="A13">
        <v>1998</v>
      </c>
      <c r="B13">
        <v>1.114781</v>
      </c>
      <c r="C13">
        <v>1.6574139999999999</v>
      </c>
      <c r="D13">
        <v>1.48838</v>
      </c>
    </row>
    <row r="14" spans="1:5">
      <c r="A14">
        <v>1999</v>
      </c>
      <c r="B14">
        <v>1.0663879999999999</v>
      </c>
      <c r="C14">
        <v>1.6181179999999999</v>
      </c>
      <c r="D14">
        <v>1.5190440000000001</v>
      </c>
      <c r="E14">
        <v>0.15357100000000001</v>
      </c>
    </row>
    <row r="15" spans="1:5">
      <c r="A15">
        <v>2000</v>
      </c>
      <c r="B15">
        <v>0.92408699999999999</v>
      </c>
      <c r="C15">
        <v>1.515981</v>
      </c>
      <c r="D15">
        <v>1.641629</v>
      </c>
      <c r="E15">
        <v>0.15668899999999999</v>
      </c>
    </row>
    <row r="16" spans="1:5">
      <c r="A16">
        <v>2001</v>
      </c>
      <c r="B16">
        <v>0.89562399999999998</v>
      </c>
      <c r="C16">
        <v>1.440374</v>
      </c>
      <c r="D16">
        <v>1.608921</v>
      </c>
      <c r="E16">
        <v>0.13184899999999999</v>
      </c>
    </row>
    <row r="17" spans="1:5">
      <c r="A17">
        <v>2002</v>
      </c>
      <c r="B17">
        <v>0.94554199999999999</v>
      </c>
      <c r="C17">
        <v>1.5028589999999999</v>
      </c>
      <c r="D17">
        <v>1.5908880000000001</v>
      </c>
      <c r="E17">
        <v>0.100907</v>
      </c>
    </row>
    <row r="18" spans="1:5">
      <c r="A18">
        <v>2003</v>
      </c>
      <c r="B18">
        <v>1.131084</v>
      </c>
      <c r="C18">
        <v>1.6348210000000001</v>
      </c>
      <c r="D18">
        <v>1.4464539999999999</v>
      </c>
      <c r="E18">
        <v>0.118046</v>
      </c>
    </row>
    <row r="19" spans="1:5">
      <c r="A19">
        <v>2004</v>
      </c>
      <c r="B19">
        <v>1.2430600000000001</v>
      </c>
      <c r="C19">
        <v>1.8315060000000001</v>
      </c>
      <c r="D19">
        <v>1.4741089999999999</v>
      </c>
      <c r="E19">
        <v>0.125197</v>
      </c>
    </row>
    <row r="20" spans="1:5">
      <c r="A20">
        <v>2005</v>
      </c>
      <c r="B20">
        <v>1.244982</v>
      </c>
      <c r="C20">
        <v>1.819869</v>
      </c>
      <c r="D20">
        <v>1.462218</v>
      </c>
      <c r="E20">
        <v>0.126446</v>
      </c>
    </row>
    <row r="21" spans="1:5">
      <c r="A21">
        <v>2006</v>
      </c>
      <c r="B21">
        <v>1.2558590000000001</v>
      </c>
      <c r="C21">
        <v>1.8427990000000001</v>
      </c>
      <c r="D21">
        <v>1.467085</v>
      </c>
      <c r="E21">
        <v>0.118779</v>
      </c>
    </row>
    <row r="22" spans="1:5">
      <c r="A22">
        <v>2007</v>
      </c>
      <c r="B22">
        <v>1.370617</v>
      </c>
      <c r="C22">
        <v>2.001214</v>
      </c>
      <c r="D22">
        <v>1.461328</v>
      </c>
      <c r="E22">
        <v>0.103658</v>
      </c>
    </row>
    <row r="23" spans="1:5">
      <c r="A23">
        <v>2008</v>
      </c>
      <c r="B23">
        <v>1.4706239999999999</v>
      </c>
      <c r="C23">
        <v>1.8530800000000001</v>
      </c>
      <c r="D23">
        <v>1.258402</v>
      </c>
      <c r="E23">
        <v>8.3463999999999997E-2</v>
      </c>
    </row>
    <row r="24" spans="1:5">
      <c r="A24">
        <v>2009</v>
      </c>
      <c r="B24">
        <v>1.394234</v>
      </c>
      <c r="C24">
        <v>1.5656730000000001</v>
      </c>
      <c r="D24">
        <v>1.1228579999999999</v>
      </c>
      <c r="E24">
        <v>8.6045999999999997E-2</v>
      </c>
    </row>
    <row r="25" spans="1:5">
      <c r="A25">
        <v>2010</v>
      </c>
      <c r="B25">
        <v>1.326565</v>
      </c>
      <c r="C25">
        <v>1.54538</v>
      </c>
      <c r="D25">
        <v>1.166067</v>
      </c>
      <c r="E25">
        <v>0.10323499999999999</v>
      </c>
    </row>
    <row r="26" spans="1:5">
      <c r="A26">
        <v>2011</v>
      </c>
      <c r="B26">
        <v>1.3921889999999999</v>
      </c>
      <c r="C26">
        <v>1.603542</v>
      </c>
      <c r="D26">
        <v>1.1524529999999999</v>
      </c>
      <c r="E26">
        <v>9.9525000000000002E-2</v>
      </c>
    </row>
    <row r="27" spans="1:5">
      <c r="A27">
        <v>2012</v>
      </c>
      <c r="B27">
        <v>1.285388</v>
      </c>
      <c r="C27">
        <v>1.584805</v>
      </c>
      <c r="D27">
        <v>1.2334590000000001</v>
      </c>
      <c r="E27">
        <v>9.4923999999999994E-2</v>
      </c>
    </row>
    <row r="28" spans="1:5">
      <c r="A28">
        <v>2013</v>
      </c>
      <c r="B28">
        <v>1.3203450000000001</v>
      </c>
      <c r="C28">
        <v>1.5513650000000001</v>
      </c>
      <c r="D28">
        <v>1.1749510000000001</v>
      </c>
      <c r="E28">
        <v>7.8353000000000006E-2</v>
      </c>
    </row>
    <row r="29" spans="1:5">
      <c r="A29">
        <v>2014</v>
      </c>
      <c r="B29">
        <v>1.3285009999999999</v>
      </c>
      <c r="E29">
        <v>6.9491999999999998E-2</v>
      </c>
    </row>
    <row r="30" spans="1:5">
      <c r="A30">
        <v>2015</v>
      </c>
      <c r="B30">
        <v>1.109513</v>
      </c>
    </row>
    <row r="31" spans="1:5">
      <c r="A31">
        <v>2016</v>
      </c>
      <c r="B31">
        <v>1.106903</v>
      </c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opLeftCell="A40" zoomScale="80" zoomScaleNormal="80" workbookViewId="0">
      <selection activeCell="A30" sqref="A30"/>
    </sheetView>
  </sheetViews>
  <sheetFormatPr baseColWidth="10" defaultRowHeight="15"/>
  <cols>
    <col min="1" max="1" width="19.85546875" style="25" customWidth="1"/>
    <col min="2" max="6" width="16.140625" style="34" customWidth="1"/>
    <col min="7" max="7" width="19" style="34" customWidth="1"/>
    <col min="8" max="9" width="16.140625" style="34" customWidth="1"/>
    <col min="10" max="16384" width="11.42578125" style="25"/>
  </cols>
  <sheetData>
    <row r="1" spans="1:9" ht="18.75">
      <c r="A1" s="103" t="s">
        <v>111</v>
      </c>
      <c r="B1" s="25"/>
      <c r="C1" s="25"/>
      <c r="D1" s="25"/>
      <c r="E1" s="25"/>
      <c r="F1" s="25"/>
      <c r="G1" s="25"/>
      <c r="H1" s="25"/>
      <c r="I1" s="25"/>
    </row>
    <row r="2" spans="1:9">
      <c r="A2" s="104" t="s">
        <v>106</v>
      </c>
      <c r="B2" s="25"/>
      <c r="C2" s="25"/>
      <c r="D2" s="25"/>
      <c r="E2" s="25"/>
      <c r="F2" s="25"/>
      <c r="G2" s="25"/>
      <c r="H2" s="25"/>
      <c r="I2" s="25"/>
    </row>
    <row r="3" spans="1:9">
      <c r="B3" s="25"/>
      <c r="C3" s="25"/>
      <c r="D3" s="25"/>
      <c r="E3" s="25"/>
      <c r="F3" s="25"/>
      <c r="G3" s="25"/>
      <c r="H3" s="25"/>
      <c r="I3" s="25"/>
    </row>
    <row r="4" spans="1:9" ht="23.25" customHeight="1">
      <c r="A4" s="105" t="s">
        <v>110</v>
      </c>
      <c r="B4" s="107" t="s">
        <v>107</v>
      </c>
      <c r="C4" s="105" t="s">
        <v>105</v>
      </c>
      <c r="D4" s="25"/>
      <c r="E4" s="25"/>
      <c r="F4" s="25"/>
      <c r="G4" s="25"/>
      <c r="H4" s="25"/>
      <c r="I4" s="25"/>
    </row>
    <row r="5" spans="1:9">
      <c r="A5" s="105" t="s">
        <v>28</v>
      </c>
      <c r="B5" s="105">
        <v>29.1</v>
      </c>
      <c r="C5" s="106">
        <v>5.0000000000000001E-3</v>
      </c>
      <c r="D5" s="25"/>
      <c r="E5" s="25"/>
      <c r="F5" s="25"/>
      <c r="G5" s="25"/>
      <c r="H5" s="25"/>
      <c r="I5" s="25"/>
    </row>
    <row r="6" spans="1:9">
      <c r="A6" s="105" t="s">
        <v>30</v>
      </c>
      <c r="B6" s="105">
        <v>28.1</v>
      </c>
      <c r="C6" s="106">
        <v>-6.9000000000000006E-2</v>
      </c>
      <c r="D6" s="25"/>
      <c r="E6" s="25"/>
      <c r="F6" s="25"/>
      <c r="G6" s="25"/>
      <c r="H6" s="25"/>
      <c r="I6" s="25"/>
    </row>
    <row r="7" spans="1:9">
      <c r="A7" s="105" t="s">
        <v>12</v>
      </c>
      <c r="B7" s="105">
        <v>21.7</v>
      </c>
      <c r="C7" s="106">
        <v>-3.6999999999999998E-2</v>
      </c>
      <c r="D7" s="25"/>
      <c r="E7" s="25"/>
      <c r="F7" s="25"/>
      <c r="G7" s="25"/>
      <c r="H7" s="25"/>
      <c r="I7" s="25"/>
    </row>
    <row r="8" spans="1:9">
      <c r="A8" s="108" t="s">
        <v>6</v>
      </c>
      <c r="B8" s="108">
        <v>20.3</v>
      </c>
      <c r="C8" s="109">
        <v>1.4999999999999999E-2</v>
      </c>
      <c r="D8" s="25"/>
      <c r="E8" s="25"/>
      <c r="F8" s="25"/>
      <c r="G8" s="25"/>
      <c r="H8" s="25"/>
      <c r="I8" s="25"/>
    </row>
    <row r="9" spans="1:9">
      <c r="A9" s="105" t="s">
        <v>54</v>
      </c>
      <c r="B9" s="105">
        <v>16.8</v>
      </c>
      <c r="C9" s="106">
        <v>-3.7999999999999999E-2</v>
      </c>
      <c r="D9" s="25"/>
      <c r="E9" s="25"/>
      <c r="F9" s="25"/>
      <c r="G9" s="25"/>
      <c r="H9" s="25"/>
      <c r="I9" s="25"/>
    </row>
    <row r="10" spans="1:9">
      <c r="A10" s="105" t="s">
        <v>29</v>
      </c>
      <c r="B10" s="105">
        <v>12.7</v>
      </c>
      <c r="C10" s="106">
        <v>-5.0000000000000001E-3</v>
      </c>
      <c r="D10" s="25"/>
      <c r="E10" s="25"/>
      <c r="F10" s="25"/>
      <c r="G10" s="25"/>
      <c r="H10" s="25"/>
      <c r="I10" s="25"/>
    </row>
    <row r="11" spans="1:9">
      <c r="A11" s="105" t="s">
        <v>108</v>
      </c>
      <c r="B11" s="105">
        <v>10.5</v>
      </c>
      <c r="C11" s="106">
        <v>0.01</v>
      </c>
      <c r="D11" s="25"/>
      <c r="E11" s="25"/>
      <c r="F11" s="25"/>
      <c r="G11" s="25"/>
      <c r="H11" s="25"/>
      <c r="I11" s="25"/>
    </row>
    <row r="12" spans="1:9">
      <c r="A12" s="105" t="s">
        <v>7</v>
      </c>
      <c r="B12" s="105">
        <v>10.3</v>
      </c>
      <c r="C12" s="106">
        <v>2.8000000000000001E-2</v>
      </c>
      <c r="D12" s="25"/>
      <c r="E12" s="25"/>
      <c r="F12" s="25"/>
      <c r="G12" s="25"/>
      <c r="H12" s="25"/>
      <c r="I12" s="25"/>
    </row>
    <row r="13" spans="1:9">
      <c r="A13" s="105" t="s">
        <v>14</v>
      </c>
      <c r="B13" s="105">
        <v>9.1</v>
      </c>
      <c r="C13" s="106">
        <v>-2.1999999999999999E-2</v>
      </c>
      <c r="D13" s="25"/>
      <c r="E13" s="25"/>
      <c r="F13" s="25"/>
      <c r="G13" s="25"/>
      <c r="H13" s="25"/>
      <c r="I13" s="25"/>
    </row>
    <row r="14" spans="1:9">
      <c r="A14" s="105" t="s">
        <v>98</v>
      </c>
      <c r="B14" s="105">
        <v>5.2</v>
      </c>
      <c r="C14" s="106">
        <v>-0.02</v>
      </c>
      <c r="D14" s="25"/>
      <c r="E14" s="25"/>
      <c r="F14" s="25"/>
      <c r="G14" s="25"/>
      <c r="H14" s="25"/>
      <c r="I14" s="25"/>
    </row>
    <row r="15" spans="1:9">
      <c r="A15" s="105" t="s">
        <v>109</v>
      </c>
      <c r="B15" s="105">
        <f>B16-SUM(B5:B14)</f>
        <v>74.900000000000006</v>
      </c>
      <c r="C15" s="105"/>
      <c r="D15" s="25"/>
      <c r="E15" s="25"/>
      <c r="F15" s="25"/>
      <c r="G15" s="25"/>
      <c r="H15" s="25"/>
      <c r="I15" s="25"/>
    </row>
    <row r="16" spans="1:9">
      <c r="A16" s="105" t="s">
        <v>95</v>
      </c>
      <c r="B16" s="105">
        <v>238.7</v>
      </c>
      <c r="C16" s="106">
        <f>-2.5/B16</f>
        <v>-1.0473397570171765E-2</v>
      </c>
      <c r="D16" s="25"/>
      <c r="E16" s="25"/>
      <c r="F16" s="25"/>
      <c r="G16" s="25"/>
      <c r="H16" s="25"/>
      <c r="I16" s="25"/>
    </row>
    <row r="17" spans="1:9">
      <c r="B17" s="25"/>
      <c r="C17" s="25"/>
      <c r="D17" s="25"/>
      <c r="E17" s="25"/>
      <c r="F17" s="25"/>
      <c r="G17" s="25"/>
      <c r="H17" s="25"/>
      <c r="I17" s="25"/>
    </row>
    <row r="20" spans="1:9" ht="18.75">
      <c r="A20" s="26" t="s">
        <v>76</v>
      </c>
    </row>
    <row r="21" spans="1:9">
      <c r="A21" s="25" t="s">
        <v>77</v>
      </c>
    </row>
    <row r="23" spans="1:9">
      <c r="A23" s="41" t="s">
        <v>72</v>
      </c>
      <c r="B23" s="42" t="s">
        <v>73</v>
      </c>
      <c r="C23" s="42" t="s">
        <v>74</v>
      </c>
      <c r="D23" s="42" t="s">
        <v>75</v>
      </c>
    </row>
    <row r="24" spans="1:9">
      <c r="A24" s="160">
        <v>2000</v>
      </c>
      <c r="B24" s="43">
        <v>13703.746150999999</v>
      </c>
      <c r="C24" s="43">
        <v>5998.6206140000004</v>
      </c>
      <c r="D24" s="44">
        <v>2.2844828891190816</v>
      </c>
    </row>
    <row r="25" spans="1:9">
      <c r="A25" s="160">
        <v>2001</v>
      </c>
      <c r="B25" s="43">
        <v>14115.468393000001</v>
      </c>
      <c r="C25" s="43">
        <v>6102.6318439999995</v>
      </c>
      <c r="D25" s="44">
        <v>2.313013262774172</v>
      </c>
    </row>
    <row r="26" spans="1:9">
      <c r="A26" s="160">
        <v>2002</v>
      </c>
      <c r="B26" s="43">
        <v>14912.937678999999</v>
      </c>
      <c r="C26" s="43">
        <v>6960.9455909999997</v>
      </c>
      <c r="D26" s="44">
        <v>2.1423723952506326</v>
      </c>
    </row>
    <row r="27" spans="1:9">
      <c r="A27" s="160">
        <v>2003</v>
      </c>
      <c r="B27" s="43">
        <v>15209.433723999999</v>
      </c>
      <c r="C27" s="43">
        <v>6864.8346110000002</v>
      </c>
      <c r="D27" s="44">
        <v>2.2155571963276244</v>
      </c>
    </row>
    <row r="28" spans="1:9">
      <c r="A28" s="161">
        <v>2004</v>
      </c>
      <c r="B28" s="45">
        <v>15715.918061</v>
      </c>
      <c r="C28" s="45">
        <v>7312.62889</v>
      </c>
      <c r="D28" s="44">
        <v>2.1491474950262384</v>
      </c>
    </row>
    <row r="29" spans="1:9">
      <c r="A29" s="161">
        <v>2005</v>
      </c>
      <c r="B29" s="45">
        <v>16346.374122000001</v>
      </c>
      <c r="C29" s="45">
        <v>7559.2430000000004</v>
      </c>
      <c r="D29" s="44">
        <v>2.1624353287756461</v>
      </c>
    </row>
    <row r="30" spans="1:9">
      <c r="A30" s="161">
        <v>2006</v>
      </c>
      <c r="B30" s="45">
        <v>17708.891092999998</v>
      </c>
      <c r="C30" s="45">
        <v>8143.0559900000007</v>
      </c>
      <c r="D30" s="44">
        <v>2.1747229927863971</v>
      </c>
    </row>
    <row r="31" spans="1:9">
      <c r="A31" s="161">
        <v>2007</v>
      </c>
      <c r="B31" s="45">
        <v>19864.762929</v>
      </c>
      <c r="C31" s="45">
        <v>8952.7798160000002</v>
      </c>
      <c r="D31" s="44">
        <v>2.2188374267284674</v>
      </c>
    </row>
    <row r="32" spans="1:9">
      <c r="A32" s="161">
        <v>2008</v>
      </c>
      <c r="B32" s="45">
        <v>19988.566067000003</v>
      </c>
      <c r="C32" s="45">
        <v>8653.736710000001</v>
      </c>
      <c r="D32" s="44">
        <v>2.309819068553566</v>
      </c>
    </row>
    <row r="33" spans="1:30">
      <c r="A33" s="161">
        <v>2009</v>
      </c>
      <c r="B33" s="45">
        <v>17900.887394000001</v>
      </c>
      <c r="C33" s="45">
        <v>8544.9410360000002</v>
      </c>
      <c r="D33" s="44">
        <v>2.094910581428616</v>
      </c>
    </row>
    <row r="34" spans="1:30">
      <c r="A34" s="161">
        <v>2010</v>
      </c>
      <c r="B34" s="45">
        <v>20876.721079000003</v>
      </c>
      <c r="C34" s="45">
        <v>9287.2610519999998</v>
      </c>
      <c r="D34" s="44">
        <v>2.2478878285115318</v>
      </c>
    </row>
    <row r="35" spans="1:30">
      <c r="A35" s="161">
        <v>2011</v>
      </c>
      <c r="B35" s="45">
        <v>23245.513641999998</v>
      </c>
      <c r="C35" s="45">
        <v>9950.2092200000006</v>
      </c>
      <c r="D35" s="44">
        <v>2.3361834035887736</v>
      </c>
    </row>
    <row r="36" spans="1:30">
      <c r="A36" s="161">
        <v>2012</v>
      </c>
      <c r="B36" s="45">
        <v>25317.033071000002</v>
      </c>
      <c r="C36" s="45">
        <v>10004.474134</v>
      </c>
      <c r="D36" s="44">
        <v>2.5305710956821392</v>
      </c>
    </row>
    <row r="37" spans="1:30">
      <c r="A37" s="161">
        <v>2013</v>
      </c>
      <c r="B37" s="45">
        <v>25674.936849000002</v>
      </c>
      <c r="C37" s="45">
        <v>9785.4372130000011</v>
      </c>
      <c r="D37" s="44">
        <v>2.6237904643535725</v>
      </c>
    </row>
    <row r="38" spans="1:30">
      <c r="A38" s="160"/>
    </row>
    <row r="43" spans="1:30" ht="21">
      <c r="A43" s="46" t="s">
        <v>82</v>
      </c>
      <c r="B43" s="46"/>
      <c r="C43" s="46"/>
      <c r="D43" s="46"/>
      <c r="E43" s="47"/>
      <c r="G43" s="48" t="s">
        <v>94</v>
      </c>
      <c r="H43" s="48"/>
      <c r="I43" s="48"/>
      <c r="J43" s="49"/>
      <c r="K43" s="50"/>
      <c r="L43" s="49"/>
      <c r="M43" s="49"/>
      <c r="N43" s="49"/>
      <c r="O43" s="49"/>
      <c r="P43" s="49"/>
      <c r="Q43" s="49"/>
      <c r="R43" s="49"/>
      <c r="S43" s="49"/>
    </row>
    <row r="44" spans="1:30">
      <c r="A44" s="51" t="s">
        <v>78</v>
      </c>
      <c r="B44" s="52"/>
      <c r="C44" s="52"/>
      <c r="D44" s="52"/>
      <c r="E44" s="53"/>
      <c r="G44" s="49"/>
      <c r="H44" s="176" t="s">
        <v>103</v>
      </c>
      <c r="I44" s="176"/>
      <c r="J44" s="176"/>
      <c r="K44" s="54"/>
      <c r="L44" s="176" t="s">
        <v>74</v>
      </c>
      <c r="M44" s="176"/>
      <c r="N44" s="176"/>
      <c r="O44" s="55"/>
      <c r="P44" s="176" t="s">
        <v>93</v>
      </c>
      <c r="Q44" s="176"/>
      <c r="R44" s="176"/>
      <c r="S44" s="49"/>
      <c r="T44" s="175" t="s">
        <v>87</v>
      </c>
      <c r="U44" s="175"/>
      <c r="V44" s="175"/>
      <c r="W44" s="56"/>
      <c r="X44" s="175" t="s">
        <v>89</v>
      </c>
      <c r="Y44" s="175"/>
      <c r="Z44" s="175"/>
      <c r="AA44" s="56"/>
      <c r="AB44" s="175" t="s">
        <v>88</v>
      </c>
      <c r="AC44" s="175"/>
      <c r="AD44" s="175"/>
    </row>
    <row r="45" spans="1:30">
      <c r="A45" s="57" t="s">
        <v>83</v>
      </c>
      <c r="B45" s="57">
        <v>2012</v>
      </c>
      <c r="C45" s="57">
        <v>2013</v>
      </c>
      <c r="D45" s="57" t="s">
        <v>81</v>
      </c>
      <c r="E45" s="58" t="s">
        <v>79</v>
      </c>
      <c r="G45" s="49"/>
      <c r="H45" s="59">
        <v>2012</v>
      </c>
      <c r="I45" s="59">
        <v>2013</v>
      </c>
      <c r="J45" s="59" t="s">
        <v>90</v>
      </c>
      <c r="K45" s="60"/>
      <c r="L45" s="59">
        <v>2012</v>
      </c>
      <c r="M45" s="59">
        <v>2013</v>
      </c>
      <c r="N45" s="59" t="s">
        <v>90</v>
      </c>
      <c r="O45" s="61"/>
      <c r="P45" s="62">
        <v>2012</v>
      </c>
      <c r="Q45" s="62">
        <v>2013</v>
      </c>
      <c r="R45" s="62" t="s">
        <v>91</v>
      </c>
      <c r="S45" s="49"/>
      <c r="T45" s="63">
        <v>2012</v>
      </c>
      <c r="U45" s="63">
        <v>2013</v>
      </c>
      <c r="V45" s="63" t="s">
        <v>91</v>
      </c>
      <c r="W45" s="56"/>
      <c r="X45" s="63">
        <v>2012</v>
      </c>
      <c r="Y45" s="63">
        <v>2013</v>
      </c>
      <c r="Z45" s="63" t="s">
        <v>91</v>
      </c>
      <c r="AA45" s="56"/>
      <c r="AB45" s="63">
        <v>2012</v>
      </c>
      <c r="AC45" s="63">
        <v>2013</v>
      </c>
      <c r="AD45" s="63" t="s">
        <v>91</v>
      </c>
    </row>
    <row r="46" spans="1:30">
      <c r="A46" s="64" t="s">
        <v>96</v>
      </c>
      <c r="B46" s="65">
        <v>4331.8267750000005</v>
      </c>
      <c r="C46" s="65">
        <v>4373.6517389999999</v>
      </c>
      <c r="D46" s="65">
        <f>+C46-B46</f>
        <v>41.824963999999454</v>
      </c>
      <c r="E46" s="66">
        <f>+D46/B46</f>
        <v>9.6552715915099001E-3</v>
      </c>
      <c r="G46" s="67" t="s">
        <v>101</v>
      </c>
      <c r="H46" s="67"/>
      <c r="I46" s="67"/>
      <c r="J46" s="67"/>
      <c r="K46" s="67"/>
      <c r="L46" s="67"/>
      <c r="M46" s="67"/>
      <c r="N46" s="67"/>
      <c r="O46" s="61"/>
      <c r="P46" s="62"/>
      <c r="Q46" s="62"/>
      <c r="R46" s="62"/>
      <c r="S46" s="49"/>
      <c r="T46" s="63"/>
      <c r="U46" s="63"/>
      <c r="V46" s="63"/>
      <c r="W46" s="56"/>
      <c r="X46" s="63"/>
      <c r="Y46" s="63"/>
      <c r="Z46" s="63"/>
      <c r="AA46" s="56"/>
      <c r="AB46" s="63"/>
      <c r="AC46" s="63"/>
      <c r="AD46" s="63"/>
    </row>
    <row r="47" spans="1:30">
      <c r="A47" s="64" t="s">
        <v>126</v>
      </c>
      <c r="B47" s="65">
        <v>18172.473768</v>
      </c>
      <c r="C47" s="65">
        <v>18290.063254000001</v>
      </c>
      <c r="D47" s="65">
        <f t="shared" ref="D47:D48" si="0">+C47-B47</f>
        <v>117.58948600000076</v>
      </c>
      <c r="E47" s="66">
        <f t="shared" ref="E47:E48" si="1">+D47/B47</f>
        <v>6.4707473237388671E-3</v>
      </c>
      <c r="G47" s="68" t="s">
        <v>98</v>
      </c>
      <c r="H47" s="69">
        <v>1521.4615309999999</v>
      </c>
      <c r="I47" s="69">
        <v>1337.203364</v>
      </c>
      <c r="J47" s="70">
        <v>-0.1211060307774551</v>
      </c>
      <c r="K47" s="71"/>
      <c r="L47" s="69">
        <v>734.85467800000004</v>
      </c>
      <c r="M47" s="69">
        <v>711.49265800000001</v>
      </c>
      <c r="N47" s="70">
        <v>-3.1791346914443984E-2</v>
      </c>
      <c r="O47" s="61"/>
      <c r="P47" s="62"/>
      <c r="Q47" s="62"/>
      <c r="R47" s="62"/>
      <c r="S47" s="49"/>
      <c r="T47" s="63"/>
      <c r="U47" s="63"/>
      <c r="V47" s="63"/>
      <c r="W47" s="56"/>
      <c r="X47" s="63"/>
      <c r="Y47" s="63"/>
      <c r="Z47" s="63"/>
      <c r="AA47" s="56"/>
      <c r="AB47" s="63"/>
      <c r="AC47" s="63"/>
      <c r="AD47" s="63"/>
    </row>
    <row r="48" spans="1:30">
      <c r="A48" s="64" t="s">
        <v>97</v>
      </c>
      <c r="B48" s="65">
        <v>2812.732528</v>
      </c>
      <c r="C48" s="65">
        <v>3011.2218560000001</v>
      </c>
      <c r="D48" s="65">
        <f t="shared" si="0"/>
        <v>198.48932800000011</v>
      </c>
      <c r="E48" s="66">
        <f t="shared" si="1"/>
        <v>7.0568148952697043E-2</v>
      </c>
      <c r="G48" s="72" t="s">
        <v>7</v>
      </c>
      <c r="H48" s="69">
        <v>711.15124100000003</v>
      </c>
      <c r="I48" s="69">
        <v>657.71883200000002</v>
      </c>
      <c r="J48" s="70">
        <v>-7.5135085083821163E-2</v>
      </c>
      <c r="K48" s="71"/>
      <c r="L48" s="69">
        <v>364.68</v>
      </c>
      <c r="M48" s="69">
        <v>315.53758500000004</v>
      </c>
      <c r="N48" s="70">
        <v>-0.13475489470220459</v>
      </c>
      <c r="O48" s="61"/>
      <c r="P48" s="62"/>
      <c r="Q48" s="62"/>
      <c r="R48" s="62"/>
      <c r="S48" s="49"/>
      <c r="T48" s="63"/>
      <c r="U48" s="63"/>
      <c r="V48" s="63"/>
      <c r="W48" s="56"/>
      <c r="X48" s="63"/>
      <c r="Y48" s="63"/>
      <c r="Z48" s="63"/>
      <c r="AA48" s="56"/>
      <c r="AB48" s="63"/>
      <c r="AC48" s="63"/>
      <c r="AD48" s="63"/>
    </row>
    <row r="49" spans="1:30">
      <c r="A49" s="73" t="s">
        <v>95</v>
      </c>
      <c r="B49" s="74">
        <f>SUM(B46:B48)</f>
        <v>25317.033071000002</v>
      </c>
      <c r="C49" s="74">
        <f>SUM(C46:C48)</f>
        <v>25674.936849000002</v>
      </c>
      <c r="D49" s="74">
        <f>SUM(D46:D48)</f>
        <v>357.90377800000033</v>
      </c>
      <c r="E49" s="75">
        <f>+D49/B49</f>
        <v>1.4136876821082552E-2</v>
      </c>
      <c r="G49" s="72" t="s">
        <v>30</v>
      </c>
      <c r="H49" s="69">
        <v>7840.0797259999999</v>
      </c>
      <c r="I49" s="69">
        <v>7812.1271310000002</v>
      </c>
      <c r="J49" s="70">
        <v>-3.5653457588321145E-3</v>
      </c>
      <c r="K49" s="71"/>
      <c r="L49" s="69">
        <v>1497.0931330000001</v>
      </c>
      <c r="M49" s="69">
        <v>1452.7114199999999</v>
      </c>
      <c r="N49" s="70">
        <v>-2.9645258549188879E-2</v>
      </c>
      <c r="O49" s="49"/>
      <c r="P49" s="76">
        <v>5.236868403964551</v>
      </c>
      <c r="Q49" s="76">
        <v>5.3776180344200784</v>
      </c>
      <c r="R49" s="70">
        <v>2.6876678884841441E-2</v>
      </c>
      <c r="S49" s="49"/>
      <c r="T49" s="181">
        <v>16606.631584999999</v>
      </c>
      <c r="U49" s="181">
        <v>17007.359778000002</v>
      </c>
      <c r="V49" s="178">
        <v>2.413061257780668E-2</v>
      </c>
      <c r="W49" s="77"/>
      <c r="X49" s="181">
        <v>6476.4828560000005</v>
      </c>
      <c r="Y49" s="181">
        <v>5961.6043900000004</v>
      </c>
      <c r="Z49" s="178">
        <v>-7.9499703380362052E-2</v>
      </c>
      <c r="AA49" s="77"/>
      <c r="AB49" s="177">
        <v>2.5641435257741998</v>
      </c>
      <c r="AC49" s="177">
        <v>2.8528158974332749</v>
      </c>
      <c r="AD49" s="178">
        <v>0.11258042646887927</v>
      </c>
    </row>
    <row r="50" spans="1:30">
      <c r="A50" s="52"/>
      <c r="B50" s="78"/>
      <c r="C50" s="78"/>
      <c r="D50" s="78"/>
      <c r="E50" s="53"/>
      <c r="G50" s="179" t="s">
        <v>102</v>
      </c>
      <c r="H50" s="179"/>
      <c r="I50" s="179"/>
      <c r="J50" s="179"/>
      <c r="K50" s="179"/>
      <c r="L50" s="179"/>
      <c r="M50" s="179"/>
      <c r="N50" s="179"/>
      <c r="O50" s="49"/>
      <c r="P50" s="76"/>
      <c r="Q50" s="76"/>
      <c r="R50" s="70"/>
      <c r="S50" s="49"/>
      <c r="T50" s="181"/>
      <c r="U50" s="181"/>
      <c r="V50" s="178"/>
      <c r="W50" s="77"/>
      <c r="X50" s="181"/>
      <c r="Y50" s="181"/>
      <c r="Z50" s="178"/>
      <c r="AA50" s="77"/>
      <c r="AB50" s="177"/>
      <c r="AC50" s="177"/>
      <c r="AD50" s="178"/>
    </row>
    <row r="51" spans="1:30">
      <c r="A51" s="57" t="s">
        <v>84</v>
      </c>
      <c r="B51" s="57">
        <f>+B45</f>
        <v>2012</v>
      </c>
      <c r="C51" s="57">
        <f>+C45</f>
        <v>2013</v>
      </c>
      <c r="D51" s="57" t="s">
        <v>85</v>
      </c>
      <c r="E51" s="58" t="str">
        <f>+E45</f>
        <v>Var %</v>
      </c>
      <c r="G51" s="72" t="s">
        <v>14</v>
      </c>
      <c r="H51" s="69">
        <v>2424.2393470000002</v>
      </c>
      <c r="I51" s="69">
        <v>2466.8899849999998</v>
      </c>
      <c r="J51" s="70">
        <v>1.7593410507415384E-2</v>
      </c>
      <c r="K51" s="71"/>
      <c r="L51" s="69">
        <v>2121.6045589999999</v>
      </c>
      <c r="M51" s="69">
        <v>1768.7958039999999</v>
      </c>
      <c r="N51" s="70">
        <v>-0.16629336202326667</v>
      </c>
      <c r="O51" s="49"/>
      <c r="P51" s="76"/>
      <c r="Q51" s="76"/>
      <c r="R51" s="70"/>
      <c r="S51" s="49"/>
      <c r="T51" s="181"/>
      <c r="U51" s="181"/>
      <c r="V51" s="178"/>
      <c r="W51" s="77"/>
      <c r="X51" s="181"/>
      <c r="Y51" s="181"/>
      <c r="Z51" s="178"/>
      <c r="AA51" s="77"/>
      <c r="AB51" s="177"/>
      <c r="AC51" s="177"/>
      <c r="AD51" s="178"/>
    </row>
    <row r="52" spans="1:30">
      <c r="A52" s="64" t="s">
        <v>96</v>
      </c>
      <c r="B52" s="65">
        <v>628.24978999999996</v>
      </c>
      <c r="C52" s="65">
        <v>649.84386099999995</v>
      </c>
      <c r="D52" s="65">
        <f>+C52-B52</f>
        <v>21.594070999999985</v>
      </c>
      <c r="E52" s="66">
        <f>+D52/B52</f>
        <v>3.4371791831398761E-2</v>
      </c>
      <c r="G52" s="72" t="s">
        <v>12</v>
      </c>
      <c r="H52" s="69">
        <v>4659.9554120000003</v>
      </c>
      <c r="I52" s="69">
        <v>5005.0202820000004</v>
      </c>
      <c r="J52" s="70">
        <v>7.4048963883090499E-2</v>
      </c>
      <c r="K52" s="71"/>
      <c r="L52" s="69">
        <v>2123.1097730000001</v>
      </c>
      <c r="M52" s="69">
        <v>2031.866794</v>
      </c>
      <c r="N52" s="70">
        <v>-4.2976100510842545E-2</v>
      </c>
      <c r="O52" s="49"/>
      <c r="P52" s="76">
        <v>2.1948725738355876</v>
      </c>
      <c r="Q52" s="76">
        <v>2.463262009487813</v>
      </c>
      <c r="R52" s="70">
        <v>0.12228019013568929</v>
      </c>
      <c r="S52" s="49"/>
      <c r="T52" s="181"/>
      <c r="U52" s="181"/>
      <c r="V52" s="178"/>
      <c r="W52" s="77"/>
      <c r="X52" s="181"/>
      <c r="Y52" s="181"/>
      <c r="Z52" s="178"/>
      <c r="AA52" s="77"/>
      <c r="AB52" s="177"/>
      <c r="AC52" s="177"/>
      <c r="AD52" s="178"/>
    </row>
    <row r="53" spans="1:30">
      <c r="A53" s="64" t="s">
        <v>126</v>
      </c>
      <c r="B53" s="65">
        <v>5627.6012220000002</v>
      </c>
      <c r="C53" s="65">
        <v>5426.1135869999998</v>
      </c>
      <c r="D53" s="65">
        <f t="shared" ref="D53:D54" si="2">+C53-B53</f>
        <v>-201.48763500000041</v>
      </c>
      <c r="E53" s="66">
        <f t="shared" ref="E53:E54" si="3">+D53/B53</f>
        <v>-3.5803467063786273E-2</v>
      </c>
      <c r="G53" s="72" t="s">
        <v>99</v>
      </c>
      <c r="H53" s="69">
        <v>767.91681500000004</v>
      </c>
      <c r="I53" s="69">
        <v>773.12768500000004</v>
      </c>
      <c r="J53" s="70">
        <v>6.7857219665127394E-3</v>
      </c>
      <c r="K53" s="71"/>
      <c r="L53" s="69">
        <v>175.78879000000001</v>
      </c>
      <c r="M53" s="69">
        <v>175.583843</v>
      </c>
      <c r="N53" s="70">
        <v>-1.1658707019941612E-3</v>
      </c>
      <c r="O53" s="49"/>
      <c r="P53" s="76">
        <v>2.4631991854699953</v>
      </c>
      <c r="Q53" s="76">
        <v>2.4811597395953497</v>
      </c>
      <c r="R53" s="70">
        <v>7.2915557261064414E-3</v>
      </c>
      <c r="S53" s="49"/>
      <c r="T53" s="181"/>
      <c r="U53" s="181"/>
      <c r="V53" s="178"/>
      <c r="W53" s="77"/>
      <c r="X53" s="181"/>
      <c r="Y53" s="181"/>
      <c r="Z53" s="178"/>
      <c r="AA53" s="77"/>
      <c r="AB53" s="177"/>
      <c r="AC53" s="177"/>
      <c r="AD53" s="178"/>
    </row>
    <row r="54" spans="1:30">
      <c r="A54" s="64" t="s">
        <v>97</v>
      </c>
      <c r="B54" s="65">
        <v>3748.623122</v>
      </c>
      <c r="C54" s="65">
        <v>3709.479765</v>
      </c>
      <c r="D54" s="65">
        <f t="shared" si="2"/>
        <v>-39.143356999999924</v>
      </c>
      <c r="E54" s="66">
        <f t="shared" si="3"/>
        <v>-1.0442062518975181E-2</v>
      </c>
      <c r="G54" s="72" t="s">
        <v>92</v>
      </c>
      <c r="H54" s="69">
        <v>703.84410000000003</v>
      </c>
      <c r="I54" s="69">
        <v>724.37537999999995</v>
      </c>
      <c r="J54" s="70">
        <v>2.9170209709792158E-2</v>
      </c>
      <c r="K54" s="71"/>
      <c r="L54" s="69">
        <v>337.42249899999996</v>
      </c>
      <c r="M54" s="69">
        <v>305.61743900000005</v>
      </c>
      <c r="N54" s="70">
        <v>-9.4258859721147156E-2</v>
      </c>
      <c r="O54" s="49"/>
      <c r="P54" s="76">
        <v>2.0859430004992054</v>
      </c>
      <c r="Q54" s="76">
        <v>2.3702030302007726</v>
      </c>
      <c r="R54" s="70">
        <v>0.13627411182066737</v>
      </c>
      <c r="S54" s="49"/>
      <c r="T54" s="181"/>
      <c r="U54" s="181"/>
      <c r="V54" s="178"/>
      <c r="W54" s="77"/>
      <c r="X54" s="181"/>
      <c r="Y54" s="181"/>
      <c r="Z54" s="178"/>
      <c r="AA54" s="77"/>
      <c r="AB54" s="177"/>
      <c r="AC54" s="177"/>
      <c r="AD54" s="178"/>
    </row>
    <row r="55" spans="1:30">
      <c r="A55" s="73" t="str">
        <f>+A49</f>
        <v>Total World</v>
      </c>
      <c r="B55" s="74">
        <f>SUM(B52:B54)</f>
        <v>10004.474134</v>
      </c>
      <c r="C55" s="74">
        <f>SUM(C52:C54)</f>
        <v>9785.4372130000011</v>
      </c>
      <c r="D55" s="74">
        <f>SUM(D52:D54)</f>
        <v>-219.03692100000035</v>
      </c>
      <c r="E55" s="75">
        <f>+D55/B55</f>
        <v>-2.189389647733786E-2</v>
      </c>
      <c r="G55" s="180" t="s">
        <v>104</v>
      </c>
      <c r="H55" s="180"/>
      <c r="I55" s="180"/>
      <c r="J55" s="180"/>
      <c r="K55" s="180"/>
      <c r="L55" s="180"/>
      <c r="M55" s="180"/>
      <c r="N55" s="180"/>
      <c r="O55" s="49"/>
      <c r="P55" s="76"/>
      <c r="Q55" s="76"/>
      <c r="R55" s="70"/>
      <c r="S55" s="49"/>
      <c r="T55" s="79"/>
      <c r="U55" s="79"/>
      <c r="V55" s="80"/>
      <c r="W55" s="77"/>
      <c r="X55" s="79"/>
      <c r="Y55" s="79"/>
      <c r="Z55" s="80"/>
      <c r="AA55" s="77"/>
      <c r="AB55" s="81"/>
      <c r="AC55" s="81"/>
      <c r="AD55" s="80"/>
    </row>
    <row r="56" spans="1:30">
      <c r="A56" s="52"/>
      <c r="B56" s="52"/>
      <c r="C56" s="52"/>
      <c r="D56" s="52"/>
      <c r="E56" s="53"/>
      <c r="G56" s="72" t="s">
        <v>13</v>
      </c>
      <c r="H56" s="69">
        <v>566.07584799999995</v>
      </c>
      <c r="I56" s="69">
        <v>618.91878699999995</v>
      </c>
      <c r="J56" s="70">
        <v>9.3349573536301106E-2</v>
      </c>
      <c r="K56" s="71"/>
      <c r="L56" s="69">
        <v>412.84624600000001</v>
      </c>
      <c r="M56" s="69">
        <v>554.40503799999999</v>
      </c>
      <c r="N56" s="70">
        <v>0.34288501681083466</v>
      </c>
      <c r="O56" s="49"/>
      <c r="P56" s="76"/>
      <c r="Q56" s="76"/>
      <c r="R56" s="70"/>
      <c r="S56" s="49"/>
      <c r="T56" s="79"/>
      <c r="U56" s="79"/>
      <c r="V56" s="80"/>
      <c r="W56" s="77"/>
      <c r="X56" s="79"/>
      <c r="Y56" s="79"/>
      <c r="Z56" s="80"/>
      <c r="AA56" s="77"/>
      <c r="AB56" s="81"/>
      <c r="AC56" s="81"/>
      <c r="AD56" s="80"/>
    </row>
    <row r="57" spans="1:30">
      <c r="A57" s="57" t="s">
        <v>86</v>
      </c>
      <c r="B57" s="57">
        <f>+B51</f>
        <v>2012</v>
      </c>
      <c r="C57" s="57">
        <f>+C51</f>
        <v>2013</v>
      </c>
      <c r="D57" s="57" t="s">
        <v>80</v>
      </c>
      <c r="E57" s="58" t="str">
        <f>+E51</f>
        <v>Var %</v>
      </c>
      <c r="G57" s="72" t="s">
        <v>6</v>
      </c>
      <c r="H57" s="69">
        <v>978.51300000000003</v>
      </c>
      <c r="I57" s="69">
        <v>998.947</v>
      </c>
      <c r="J57" s="70">
        <v>2.0882706719277076E-2</v>
      </c>
      <c r="K57" s="71"/>
      <c r="L57" s="69">
        <v>397.25289200000003</v>
      </c>
      <c r="M57" s="69">
        <v>402.612933</v>
      </c>
      <c r="N57" s="70">
        <v>1.3492767725401396E-2</v>
      </c>
      <c r="O57" s="49"/>
      <c r="P57" s="76"/>
      <c r="Q57" s="76"/>
      <c r="R57" s="49"/>
      <c r="S57" s="49"/>
      <c r="T57" s="77"/>
      <c r="U57" s="77"/>
      <c r="V57" s="77"/>
      <c r="W57" s="77"/>
      <c r="X57" s="77"/>
      <c r="Y57" s="77"/>
      <c r="Z57" s="77"/>
      <c r="AA57" s="77"/>
      <c r="AB57" s="82"/>
      <c r="AC57" s="82"/>
      <c r="AD57" s="77"/>
    </row>
    <row r="58" spans="1:30">
      <c r="A58" s="64" t="s">
        <v>96</v>
      </c>
      <c r="B58" s="83">
        <f t="shared" ref="B58:C61" si="4">+B46/B52</f>
        <v>6.8950707886428431</v>
      </c>
      <c r="C58" s="83">
        <f t="shared" si="4"/>
        <v>6.730311697135507</v>
      </c>
      <c r="D58" s="83">
        <f>+C58-B58</f>
        <v>-0.16475909150733603</v>
      </c>
      <c r="E58" s="66">
        <f>+D58/B58</f>
        <v>-2.3895199419666228E-2</v>
      </c>
      <c r="G58" s="72" t="s">
        <v>10</v>
      </c>
      <c r="H58" s="69">
        <v>1387.683522</v>
      </c>
      <c r="I58" s="69">
        <v>1409.243784</v>
      </c>
      <c r="J58" s="70">
        <v>1.5536872534831443E-2</v>
      </c>
      <c r="K58" s="71"/>
      <c r="L58" s="69">
        <v>751.65182400000003</v>
      </c>
      <c r="M58" s="69">
        <v>883.95812999999998</v>
      </c>
      <c r="N58" s="70">
        <v>0.17602073430210946</v>
      </c>
      <c r="O58" s="49"/>
      <c r="P58" s="76">
        <v>1.8461786131446944</v>
      </c>
      <c r="Q58" s="76">
        <v>1.5942426865851667</v>
      </c>
      <c r="R58" s="70">
        <v>-0.13646346283385435</v>
      </c>
      <c r="S58" s="49"/>
      <c r="T58" s="181">
        <v>6031.0114640000011</v>
      </c>
      <c r="U58" s="181">
        <v>5969.9951219999994</v>
      </c>
      <c r="V58" s="178">
        <v>-1.0117099323093195E-2</v>
      </c>
      <c r="W58" s="77"/>
      <c r="X58" s="181">
        <v>2840.3931510000002</v>
      </c>
      <c r="Y58" s="181">
        <v>3055.3938659999999</v>
      </c>
      <c r="Z58" s="178">
        <v>7.5693998531261658E-2</v>
      </c>
      <c r="AA58" s="77"/>
      <c r="AB58" s="177">
        <v>2.1233016499412058</v>
      </c>
      <c r="AC58" s="177">
        <v>1.9539199801483138</v>
      </c>
      <c r="AD58" s="178">
        <v>-7.9772777361889313E-2</v>
      </c>
    </row>
    <row r="59" spans="1:30">
      <c r="A59" s="64" t="s">
        <v>126</v>
      </c>
      <c r="B59" s="83">
        <f t="shared" si="4"/>
        <v>3.2291687081448286</v>
      </c>
      <c r="C59" s="83">
        <f t="shared" si="4"/>
        <v>3.3707483193532344</v>
      </c>
      <c r="D59" s="83">
        <f t="shared" ref="D59:D60" si="5">+C59-B59</f>
        <v>0.14157961120840579</v>
      </c>
      <c r="E59" s="66">
        <f t="shared" ref="E59:E60" si="6">+D59/B59</f>
        <v>4.3843980914129409E-2</v>
      </c>
      <c r="G59" s="84" t="s">
        <v>28</v>
      </c>
      <c r="H59" s="85">
        <v>1076.722507</v>
      </c>
      <c r="I59" s="85">
        <v>1173.7826700000001</v>
      </c>
      <c r="J59" s="86">
        <v>9.0144082963801275E-2</v>
      </c>
      <c r="K59" s="87"/>
      <c r="L59" s="85">
        <v>400.57161300000001</v>
      </c>
      <c r="M59" s="85">
        <v>414.41661200000004</v>
      </c>
      <c r="N59" s="86">
        <v>3.4563105698655762E-2</v>
      </c>
      <c r="O59" s="49"/>
      <c r="P59" s="76">
        <v>2.6879650780446092</v>
      </c>
      <c r="Q59" s="76">
        <v>2.8323735970313852</v>
      </c>
      <c r="R59" s="70">
        <v>5.3724105333923355E-2</v>
      </c>
      <c r="S59" s="49"/>
      <c r="T59" s="181"/>
      <c r="U59" s="181"/>
      <c r="V59" s="178"/>
      <c r="W59" s="77"/>
      <c r="X59" s="181"/>
      <c r="Y59" s="181"/>
      <c r="Z59" s="178"/>
      <c r="AA59" s="77"/>
      <c r="AB59" s="177"/>
      <c r="AC59" s="177"/>
      <c r="AD59" s="178"/>
    </row>
    <row r="60" spans="1:30">
      <c r="A60" s="64" t="s">
        <v>97</v>
      </c>
      <c r="B60" s="83">
        <f t="shared" si="4"/>
        <v>0.75033750698825252</v>
      </c>
      <c r="C60" s="83">
        <f t="shared" si="4"/>
        <v>0.81176392560804278</v>
      </c>
      <c r="D60" s="83">
        <f t="shared" si="5"/>
        <v>6.1426418619790257E-2</v>
      </c>
      <c r="E60" s="66">
        <f t="shared" si="6"/>
        <v>8.1865051457106444E-2</v>
      </c>
      <c r="G60" s="72" t="s">
        <v>100</v>
      </c>
      <c r="H60" s="88">
        <v>2774.9569510000001</v>
      </c>
      <c r="I60" s="88">
        <v>2787.8451000000023</v>
      </c>
      <c r="J60" s="53">
        <v>4.6444500680840137E-3</v>
      </c>
      <c r="K60" s="89"/>
      <c r="L60" s="88">
        <v>777.42399299999852</v>
      </c>
      <c r="M60" s="88">
        <v>835.40174399999705</v>
      </c>
      <c r="N60" s="53">
        <v>7.457674515069751E-2</v>
      </c>
      <c r="O60" s="52"/>
      <c r="P60" s="90">
        <v>3.5694254049090115</v>
      </c>
      <c r="Q60" s="90">
        <v>3.3371310510455579</v>
      </c>
      <c r="R60" s="53">
        <v>-6.507892097814412E-2</v>
      </c>
      <c r="S60" s="49"/>
      <c r="T60" s="91">
        <v>2774.9569510000001</v>
      </c>
      <c r="U60" s="91">
        <v>2787.8450999999986</v>
      </c>
      <c r="V60" s="92">
        <v>4.6444500680827032E-3</v>
      </c>
      <c r="W60" s="93"/>
      <c r="X60" s="91">
        <v>777.42399299999852</v>
      </c>
      <c r="Y60" s="91">
        <v>835.40174399999887</v>
      </c>
      <c r="Z60" s="92">
        <v>7.4576745150699855E-2</v>
      </c>
      <c r="AA60" s="93"/>
      <c r="AB60" s="81">
        <v>3.5694254049090115</v>
      </c>
      <c r="AC60" s="81">
        <v>3.3371310510455463</v>
      </c>
      <c r="AD60" s="92">
        <v>-6.5078920978147353E-2</v>
      </c>
    </row>
    <row r="61" spans="1:30">
      <c r="A61" s="73" t="str">
        <f>+A55</f>
        <v>Total World</v>
      </c>
      <c r="B61" s="94">
        <f t="shared" si="4"/>
        <v>2.5305710956821392</v>
      </c>
      <c r="C61" s="94">
        <f t="shared" si="4"/>
        <v>2.6237904643535725</v>
      </c>
      <c r="D61" s="94">
        <f>+C61-B61</f>
        <v>9.3219368671433323E-2</v>
      </c>
      <c r="E61" s="75">
        <f>+D61/B61</f>
        <v>3.6837285002777276E-2</v>
      </c>
      <c r="G61" s="95" t="s">
        <v>95</v>
      </c>
      <c r="H61" s="96">
        <v>25317.599999999999</v>
      </c>
      <c r="I61" s="96">
        <v>25675.200000000001</v>
      </c>
      <c r="J61" s="97">
        <v>1.4999999999999999E-2</v>
      </c>
      <c r="K61" s="98"/>
      <c r="L61" s="96">
        <v>10004.299999999999</v>
      </c>
      <c r="M61" s="96">
        <v>9785</v>
      </c>
      <c r="N61" s="97">
        <f>(9785-10004)/10004</f>
        <v>-2.189124350259896E-2</v>
      </c>
      <c r="O61" s="52"/>
      <c r="P61" s="99">
        <v>2.5175197883954312</v>
      </c>
      <c r="Q61" s="99">
        <v>2.6151191587836466</v>
      </c>
      <c r="R61" s="97">
        <v>3.8768064838299227E-2</v>
      </c>
      <c r="S61" s="52"/>
      <c r="T61" s="100">
        <v>25412.6</v>
      </c>
      <c r="U61" s="100">
        <v>25765.200000000001</v>
      </c>
      <c r="V61" s="101">
        <v>1.3875006886347805E-2</v>
      </c>
      <c r="W61" s="93"/>
      <c r="X61" s="100">
        <v>10094.299999999999</v>
      </c>
      <c r="Y61" s="100">
        <v>9852.4</v>
      </c>
      <c r="Z61" s="101">
        <v>-2.396401929801964E-2</v>
      </c>
      <c r="AA61" s="93"/>
      <c r="AB61" s="102">
        <v>2.5175197883954312</v>
      </c>
      <c r="AC61" s="102">
        <v>2.6151191587836466</v>
      </c>
      <c r="AD61" s="101">
        <v>3.8768064838299227E-2</v>
      </c>
    </row>
    <row r="63" spans="1:30">
      <c r="A63" s="34"/>
    </row>
    <row r="65" spans="1:7" ht="16.5" customHeight="1">
      <c r="A65" s="182" t="s">
        <v>125</v>
      </c>
      <c r="B65" s="110" t="s">
        <v>118</v>
      </c>
      <c r="C65" s="110" t="s">
        <v>112</v>
      </c>
      <c r="D65" s="111"/>
      <c r="E65" s="112"/>
      <c r="F65" s="110" t="s">
        <v>113</v>
      </c>
      <c r="G65" s="113" t="s">
        <v>114</v>
      </c>
    </row>
    <row r="66" spans="1:7" ht="16.5" customHeight="1">
      <c r="A66" s="183"/>
      <c r="B66" s="114" t="s">
        <v>73</v>
      </c>
      <c r="C66" s="115" t="s">
        <v>115</v>
      </c>
      <c r="D66" s="116"/>
      <c r="E66" s="114"/>
      <c r="F66" s="115" t="s">
        <v>74</v>
      </c>
      <c r="G66" s="117" t="s">
        <v>119</v>
      </c>
    </row>
    <row r="67" spans="1:7">
      <c r="A67" s="118" t="s">
        <v>28</v>
      </c>
      <c r="B67" s="119">
        <v>3946.779888</v>
      </c>
      <c r="C67" s="120">
        <v>2.6007659396760324E-3</v>
      </c>
      <c r="D67" s="116"/>
      <c r="E67" s="119" t="s">
        <v>6</v>
      </c>
      <c r="F67" s="119">
        <v>1500.190175</v>
      </c>
      <c r="G67" s="121">
        <v>-1.7367286283989227E-2</v>
      </c>
    </row>
    <row r="68" spans="1:7">
      <c r="A68" s="118" t="s">
        <v>59</v>
      </c>
      <c r="B68" s="119">
        <v>3731.9228480000002</v>
      </c>
      <c r="C68" s="120">
        <v>-5.152170153489543E-2</v>
      </c>
      <c r="D68" s="116"/>
      <c r="E68" s="119" t="s">
        <v>59</v>
      </c>
      <c r="F68" s="119">
        <v>1303.241037</v>
      </c>
      <c r="G68" s="121">
        <v>-6.56848400938347E-3</v>
      </c>
    </row>
    <row r="69" spans="1:7">
      <c r="A69" s="118" t="s">
        <v>6</v>
      </c>
      <c r="B69" s="119">
        <v>2514.4749999999999</v>
      </c>
      <c r="C69" s="120">
        <v>3.799739847896471E-2</v>
      </c>
      <c r="D69" s="116"/>
      <c r="E69" s="119" t="s">
        <v>28</v>
      </c>
      <c r="F69" s="119">
        <v>1096.571643</v>
      </c>
      <c r="G69" s="121">
        <v>-6.0306299034393822E-2</v>
      </c>
    </row>
    <row r="70" spans="1:7">
      <c r="A70" s="122" t="s">
        <v>116</v>
      </c>
      <c r="B70" s="119">
        <v>1523.734258</v>
      </c>
      <c r="C70" s="120">
        <v>-1.0665517680198227E-2</v>
      </c>
      <c r="D70" s="116"/>
      <c r="E70" s="119" t="s">
        <v>30</v>
      </c>
      <c r="F70" s="119">
        <v>524.14229799999998</v>
      </c>
      <c r="G70" s="121">
        <v>-0.10969204164638334</v>
      </c>
    </row>
    <row r="71" spans="1:7">
      <c r="A71" s="118" t="s">
        <v>54</v>
      </c>
      <c r="B71" s="119">
        <v>1170.732051</v>
      </c>
      <c r="C71" s="120">
        <v>-4.8057708399718249E-2</v>
      </c>
      <c r="D71" s="116"/>
      <c r="E71" s="119" t="s">
        <v>108</v>
      </c>
      <c r="F71" s="119">
        <v>492.18318499999998</v>
      </c>
      <c r="G71" s="121">
        <v>1.6172747720678865E-2</v>
      </c>
    </row>
    <row r="72" spans="1:7">
      <c r="A72" s="118" t="s">
        <v>120</v>
      </c>
      <c r="B72" s="119">
        <v>1155.7633040000001</v>
      </c>
      <c r="C72" s="120">
        <v>-4.0426415826555172E-2</v>
      </c>
      <c r="D72" s="116"/>
      <c r="E72" s="119" t="s">
        <v>54</v>
      </c>
      <c r="F72" s="119">
        <v>376.63397099999997</v>
      </c>
      <c r="G72" s="121">
        <v>-4.3924139009431117E-2</v>
      </c>
    </row>
    <row r="73" spans="1:7">
      <c r="A73" s="118" t="s">
        <v>58</v>
      </c>
      <c r="B73" s="119">
        <v>881.68426999999997</v>
      </c>
      <c r="C73" s="120">
        <v>-5.6094462494684959E-3</v>
      </c>
      <c r="D73" s="116"/>
      <c r="E73" s="119" t="s">
        <v>116</v>
      </c>
      <c r="F73" s="119">
        <v>372.85805599999998</v>
      </c>
      <c r="G73" s="121">
        <v>-1.0482801243688895E-2</v>
      </c>
    </row>
    <row r="74" spans="1:7">
      <c r="A74" s="118" t="s">
        <v>121</v>
      </c>
      <c r="B74" s="119">
        <v>949.18042300000002</v>
      </c>
      <c r="C74" s="120">
        <v>2.858200975973026E-2</v>
      </c>
      <c r="D74" s="116"/>
      <c r="E74" s="119" t="s">
        <v>58</v>
      </c>
      <c r="F74" s="119">
        <v>366.67537800000002</v>
      </c>
      <c r="G74" s="121">
        <v>3.0290657402228447E-2</v>
      </c>
    </row>
    <row r="75" spans="1:7">
      <c r="A75" s="118" t="s">
        <v>108</v>
      </c>
      <c r="B75" s="119">
        <v>911.75575900000001</v>
      </c>
      <c r="C75" s="120">
        <v>0.11882795188177592</v>
      </c>
      <c r="D75" s="116"/>
      <c r="E75" s="119" t="s">
        <v>57</v>
      </c>
      <c r="F75" s="119">
        <v>314.035979</v>
      </c>
      <c r="G75" s="121">
        <v>2.212926219809102E-3</v>
      </c>
    </row>
    <row r="76" spans="1:7">
      <c r="A76" s="118" t="s">
        <v>57</v>
      </c>
      <c r="B76" s="119">
        <v>975.79547000000002</v>
      </c>
      <c r="C76" s="120">
        <v>1.5285359562929588E-2</v>
      </c>
      <c r="D76" s="116"/>
      <c r="E76" s="119" t="s">
        <v>120</v>
      </c>
      <c r="F76" s="119">
        <v>263.24376599999999</v>
      </c>
      <c r="G76" s="121">
        <v>2.3791354960189789E-2</v>
      </c>
    </row>
    <row r="77" spans="1:7">
      <c r="A77" s="118" t="s">
        <v>117</v>
      </c>
      <c r="B77" s="119">
        <v>545.47254999999996</v>
      </c>
      <c r="C77" s="120">
        <v>7.6099701995143876E-2</v>
      </c>
      <c r="D77" s="116"/>
      <c r="E77" s="119" t="s">
        <v>122</v>
      </c>
      <c r="F77" s="119">
        <v>207.74099000000001</v>
      </c>
      <c r="G77" s="121">
        <v>1.9998899482700404E-2</v>
      </c>
    </row>
    <row r="78" spans="1:7">
      <c r="A78" s="118" t="s">
        <v>30</v>
      </c>
      <c r="B78" s="119">
        <v>648.33954200000005</v>
      </c>
      <c r="C78" s="120">
        <v>3.6231089490483454E-2</v>
      </c>
      <c r="D78" s="116"/>
      <c r="E78" s="119" t="s">
        <v>117</v>
      </c>
      <c r="F78" s="119">
        <v>201.74436900000001</v>
      </c>
      <c r="G78" s="121">
        <v>6.9636533140348372E-2</v>
      </c>
    </row>
    <row r="79" spans="1:7">
      <c r="A79" s="118" t="s">
        <v>122</v>
      </c>
      <c r="B79" s="119">
        <v>590.37991</v>
      </c>
      <c r="C79" s="120">
        <v>7.8723316745631697E-2</v>
      </c>
      <c r="D79" s="116"/>
      <c r="E79" s="119" t="s">
        <v>121</v>
      </c>
      <c r="F79" s="119">
        <v>182.79544799999999</v>
      </c>
      <c r="G79" s="121">
        <v>-2.9327796158349084E-2</v>
      </c>
    </row>
    <row r="80" spans="1:7">
      <c r="A80" s="118"/>
      <c r="B80" s="119"/>
      <c r="C80" s="120"/>
      <c r="D80" s="116"/>
      <c r="E80" s="119"/>
      <c r="F80" s="119"/>
      <c r="G80" s="121"/>
    </row>
    <row r="81" spans="1:7">
      <c r="A81" s="118" t="s">
        <v>123</v>
      </c>
      <c r="B81" s="119">
        <v>5698.5128059999988</v>
      </c>
      <c r="C81" s="120">
        <v>4.1496012791206932E-2</v>
      </c>
      <c r="D81" s="116"/>
      <c r="E81" s="119" t="s">
        <v>123</v>
      </c>
      <c r="F81" s="119">
        <v>2217.1793729999999</v>
      </c>
      <c r="G81" s="121">
        <v>4.0022965583118533E-2</v>
      </c>
    </row>
    <row r="82" spans="1:7">
      <c r="A82" s="123" t="s">
        <v>124</v>
      </c>
      <c r="B82" s="124">
        <v>25244.528079</v>
      </c>
      <c r="C82" s="125">
        <v>9.5838761544132373E-3</v>
      </c>
      <c r="D82" s="126"/>
      <c r="E82" s="124" t="s">
        <v>124</v>
      </c>
      <c r="F82" s="124">
        <v>9419.2356679999994</v>
      </c>
      <c r="G82" s="127">
        <v>-7.2622465062330017E-3</v>
      </c>
    </row>
  </sheetData>
  <mergeCells count="27">
    <mergeCell ref="Z58:Z59"/>
    <mergeCell ref="AB58:AB59"/>
    <mergeCell ref="AC58:AC59"/>
    <mergeCell ref="AD58:AD59"/>
    <mergeCell ref="A65:A66"/>
    <mergeCell ref="T58:T59"/>
    <mergeCell ref="U58:U59"/>
    <mergeCell ref="V58:V59"/>
    <mergeCell ref="X58:X59"/>
    <mergeCell ref="Y58:Y59"/>
    <mergeCell ref="AB49:AB54"/>
    <mergeCell ref="AC49:AC54"/>
    <mergeCell ref="AD49:AD54"/>
    <mergeCell ref="G50:N50"/>
    <mergeCell ref="G55:N55"/>
    <mergeCell ref="T49:T54"/>
    <mergeCell ref="U49:U54"/>
    <mergeCell ref="V49:V54"/>
    <mergeCell ref="X49:X54"/>
    <mergeCell ref="Y49:Y54"/>
    <mergeCell ref="Z49:Z54"/>
    <mergeCell ref="AB44:AD44"/>
    <mergeCell ref="H44:J44"/>
    <mergeCell ref="L44:N44"/>
    <mergeCell ref="P44:R44"/>
    <mergeCell ref="T44:V44"/>
    <mergeCell ref="X44:Z4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K83"/>
  <sheetViews>
    <sheetView zoomScale="80" zoomScaleNormal="80" workbookViewId="0">
      <selection activeCell="A30" sqref="A30"/>
    </sheetView>
  </sheetViews>
  <sheetFormatPr baseColWidth="10" defaultRowHeight="12.75"/>
  <cols>
    <col min="1" max="1" width="31.140625" style="128" customWidth="1"/>
    <col min="2" max="256" width="11.42578125" style="128"/>
    <col min="257" max="257" width="31.140625" style="128" customWidth="1"/>
    <col min="258" max="512" width="11.42578125" style="128"/>
    <col min="513" max="513" width="31.140625" style="128" customWidth="1"/>
    <col min="514" max="768" width="11.42578125" style="128"/>
    <col min="769" max="769" width="31.140625" style="128" customWidth="1"/>
    <col min="770" max="1024" width="11.42578125" style="128"/>
    <col min="1025" max="1025" width="31.140625" style="128" customWidth="1"/>
    <col min="1026" max="1280" width="11.42578125" style="128"/>
    <col min="1281" max="1281" width="31.140625" style="128" customWidth="1"/>
    <col min="1282" max="1536" width="11.42578125" style="128"/>
    <col min="1537" max="1537" width="31.140625" style="128" customWidth="1"/>
    <col min="1538" max="1792" width="11.42578125" style="128"/>
    <col min="1793" max="1793" width="31.140625" style="128" customWidth="1"/>
    <col min="1794" max="2048" width="11.42578125" style="128"/>
    <col min="2049" max="2049" width="31.140625" style="128" customWidth="1"/>
    <col min="2050" max="2304" width="11.42578125" style="128"/>
    <col min="2305" max="2305" width="31.140625" style="128" customWidth="1"/>
    <col min="2306" max="2560" width="11.42578125" style="128"/>
    <col min="2561" max="2561" width="31.140625" style="128" customWidth="1"/>
    <col min="2562" max="2816" width="11.42578125" style="128"/>
    <col min="2817" max="2817" width="31.140625" style="128" customWidth="1"/>
    <col min="2818" max="3072" width="11.42578125" style="128"/>
    <col min="3073" max="3073" width="31.140625" style="128" customWidth="1"/>
    <col min="3074" max="3328" width="11.42578125" style="128"/>
    <col min="3329" max="3329" width="31.140625" style="128" customWidth="1"/>
    <col min="3330" max="3584" width="11.42578125" style="128"/>
    <col min="3585" max="3585" width="31.140625" style="128" customWidth="1"/>
    <col min="3586" max="3840" width="11.42578125" style="128"/>
    <col min="3841" max="3841" width="31.140625" style="128" customWidth="1"/>
    <col min="3842" max="4096" width="11.42578125" style="128"/>
    <col min="4097" max="4097" width="31.140625" style="128" customWidth="1"/>
    <col min="4098" max="4352" width="11.42578125" style="128"/>
    <col min="4353" max="4353" width="31.140625" style="128" customWidth="1"/>
    <col min="4354" max="4608" width="11.42578125" style="128"/>
    <col min="4609" max="4609" width="31.140625" style="128" customWidth="1"/>
    <col min="4610" max="4864" width="11.42578125" style="128"/>
    <col min="4865" max="4865" width="31.140625" style="128" customWidth="1"/>
    <col min="4866" max="5120" width="11.42578125" style="128"/>
    <col min="5121" max="5121" width="31.140625" style="128" customWidth="1"/>
    <col min="5122" max="5376" width="11.42578125" style="128"/>
    <col min="5377" max="5377" width="31.140625" style="128" customWidth="1"/>
    <col min="5378" max="5632" width="11.42578125" style="128"/>
    <col min="5633" max="5633" width="31.140625" style="128" customWidth="1"/>
    <col min="5634" max="5888" width="11.42578125" style="128"/>
    <col min="5889" max="5889" width="31.140625" style="128" customWidth="1"/>
    <col min="5890" max="6144" width="11.42578125" style="128"/>
    <col min="6145" max="6145" width="31.140625" style="128" customWidth="1"/>
    <col min="6146" max="6400" width="11.42578125" style="128"/>
    <col min="6401" max="6401" width="31.140625" style="128" customWidth="1"/>
    <col min="6402" max="6656" width="11.42578125" style="128"/>
    <col min="6657" max="6657" width="31.140625" style="128" customWidth="1"/>
    <col min="6658" max="6912" width="11.42578125" style="128"/>
    <col min="6913" max="6913" width="31.140625" style="128" customWidth="1"/>
    <col min="6914" max="7168" width="11.42578125" style="128"/>
    <col min="7169" max="7169" width="31.140625" style="128" customWidth="1"/>
    <col min="7170" max="7424" width="11.42578125" style="128"/>
    <col min="7425" max="7425" width="31.140625" style="128" customWidth="1"/>
    <col min="7426" max="7680" width="11.42578125" style="128"/>
    <col min="7681" max="7681" width="31.140625" style="128" customWidth="1"/>
    <col min="7682" max="7936" width="11.42578125" style="128"/>
    <col min="7937" max="7937" width="31.140625" style="128" customWidth="1"/>
    <col min="7938" max="8192" width="11.42578125" style="128"/>
    <col min="8193" max="8193" width="31.140625" style="128" customWidth="1"/>
    <col min="8194" max="8448" width="11.42578125" style="128"/>
    <col min="8449" max="8449" width="31.140625" style="128" customWidth="1"/>
    <col min="8450" max="8704" width="11.42578125" style="128"/>
    <col min="8705" max="8705" width="31.140625" style="128" customWidth="1"/>
    <col min="8706" max="8960" width="11.42578125" style="128"/>
    <col min="8961" max="8961" width="31.140625" style="128" customWidth="1"/>
    <col min="8962" max="9216" width="11.42578125" style="128"/>
    <col min="9217" max="9217" width="31.140625" style="128" customWidth="1"/>
    <col min="9218" max="9472" width="11.42578125" style="128"/>
    <col min="9473" max="9473" width="31.140625" style="128" customWidth="1"/>
    <col min="9474" max="9728" width="11.42578125" style="128"/>
    <col min="9729" max="9729" width="31.140625" style="128" customWidth="1"/>
    <col min="9730" max="9984" width="11.42578125" style="128"/>
    <col min="9985" max="9985" width="31.140625" style="128" customWidth="1"/>
    <col min="9986" max="10240" width="11.42578125" style="128"/>
    <col min="10241" max="10241" width="31.140625" style="128" customWidth="1"/>
    <col min="10242" max="10496" width="11.42578125" style="128"/>
    <col min="10497" max="10497" width="31.140625" style="128" customWidth="1"/>
    <col min="10498" max="10752" width="11.42578125" style="128"/>
    <col min="10753" max="10753" width="31.140625" style="128" customWidth="1"/>
    <col min="10754" max="11008" width="11.42578125" style="128"/>
    <col min="11009" max="11009" width="31.140625" style="128" customWidth="1"/>
    <col min="11010" max="11264" width="11.42578125" style="128"/>
    <col min="11265" max="11265" width="31.140625" style="128" customWidth="1"/>
    <col min="11266" max="11520" width="11.42578125" style="128"/>
    <col min="11521" max="11521" width="31.140625" style="128" customWidth="1"/>
    <col min="11522" max="11776" width="11.42578125" style="128"/>
    <col min="11777" max="11777" width="31.140625" style="128" customWidth="1"/>
    <col min="11778" max="12032" width="11.42578125" style="128"/>
    <col min="12033" max="12033" width="31.140625" style="128" customWidth="1"/>
    <col min="12034" max="12288" width="11.42578125" style="128"/>
    <col min="12289" max="12289" width="31.140625" style="128" customWidth="1"/>
    <col min="12290" max="12544" width="11.42578125" style="128"/>
    <col min="12545" max="12545" width="31.140625" style="128" customWidth="1"/>
    <col min="12546" max="12800" width="11.42578125" style="128"/>
    <col min="12801" max="12801" width="31.140625" style="128" customWidth="1"/>
    <col min="12802" max="13056" width="11.42578125" style="128"/>
    <col min="13057" max="13057" width="31.140625" style="128" customWidth="1"/>
    <col min="13058" max="13312" width="11.42578125" style="128"/>
    <col min="13313" max="13313" width="31.140625" style="128" customWidth="1"/>
    <col min="13314" max="13568" width="11.42578125" style="128"/>
    <col min="13569" max="13569" width="31.140625" style="128" customWidth="1"/>
    <col min="13570" max="13824" width="11.42578125" style="128"/>
    <col min="13825" max="13825" width="31.140625" style="128" customWidth="1"/>
    <col min="13826" max="14080" width="11.42578125" style="128"/>
    <col min="14081" max="14081" width="31.140625" style="128" customWidth="1"/>
    <col min="14082" max="14336" width="11.42578125" style="128"/>
    <col min="14337" max="14337" width="31.140625" style="128" customWidth="1"/>
    <col min="14338" max="14592" width="11.42578125" style="128"/>
    <col min="14593" max="14593" width="31.140625" style="128" customWidth="1"/>
    <col min="14594" max="14848" width="11.42578125" style="128"/>
    <col min="14849" max="14849" width="31.140625" style="128" customWidth="1"/>
    <col min="14850" max="15104" width="11.42578125" style="128"/>
    <col min="15105" max="15105" width="31.140625" style="128" customWidth="1"/>
    <col min="15106" max="15360" width="11.42578125" style="128"/>
    <col min="15361" max="15361" width="31.140625" style="128" customWidth="1"/>
    <col min="15362" max="15616" width="11.42578125" style="128"/>
    <col min="15617" max="15617" width="31.140625" style="128" customWidth="1"/>
    <col min="15618" max="15872" width="11.42578125" style="128"/>
    <col min="15873" max="15873" width="31.140625" style="128" customWidth="1"/>
    <col min="15874" max="16128" width="11.42578125" style="128"/>
    <col min="16129" max="16129" width="31.140625" style="128" customWidth="1"/>
    <col min="16130" max="16384" width="11.42578125" style="128"/>
  </cols>
  <sheetData>
    <row r="22" spans="1:11" ht="14.25">
      <c r="A22" s="135" t="s">
        <v>146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</row>
    <row r="24" spans="1:11" ht="14.25">
      <c r="A24" s="135" t="s">
        <v>147</v>
      </c>
      <c r="B24" s="137">
        <v>42025.514282407406</v>
      </c>
      <c r="C24" s="136"/>
      <c r="D24" s="136"/>
      <c r="E24" s="136"/>
      <c r="F24" s="136"/>
      <c r="G24" s="136"/>
      <c r="H24" s="136"/>
      <c r="I24" s="136"/>
      <c r="J24" s="136"/>
      <c r="K24" s="136"/>
    </row>
    <row r="25" spans="1:11" ht="14.25">
      <c r="A25" s="135" t="s">
        <v>148</v>
      </c>
      <c r="B25" s="137">
        <v>42111.451933067132</v>
      </c>
      <c r="C25" s="136"/>
      <c r="D25" s="136"/>
      <c r="E25" s="136"/>
      <c r="F25" s="136"/>
      <c r="G25" s="136"/>
      <c r="H25" s="136"/>
      <c r="I25" s="136"/>
      <c r="J25" s="136"/>
      <c r="K25" s="136"/>
    </row>
    <row r="26" spans="1:11" ht="14.25">
      <c r="A26" s="135" t="s">
        <v>149</v>
      </c>
      <c r="B26" s="135" t="s">
        <v>150</v>
      </c>
      <c r="C26" s="136"/>
      <c r="D26" s="136"/>
      <c r="E26" s="136"/>
      <c r="F26" s="136"/>
      <c r="G26" s="136"/>
      <c r="H26" s="136"/>
      <c r="I26" s="136"/>
      <c r="J26" s="136"/>
      <c r="K26" s="136"/>
    </row>
    <row r="28" spans="1:11" ht="14.25">
      <c r="A28" s="135" t="s">
        <v>151</v>
      </c>
      <c r="B28" s="135" t="s">
        <v>152</v>
      </c>
      <c r="C28" s="136"/>
      <c r="D28" s="136"/>
      <c r="E28" s="136"/>
      <c r="F28" s="136"/>
      <c r="G28" s="136"/>
      <c r="H28" s="136"/>
      <c r="I28" s="136"/>
      <c r="J28" s="136"/>
      <c r="K28" s="136"/>
    </row>
    <row r="29" spans="1:11" ht="14.25">
      <c r="A29" s="135" t="s">
        <v>153</v>
      </c>
      <c r="B29" s="135" t="s">
        <v>154</v>
      </c>
      <c r="C29" s="136"/>
      <c r="D29" s="136"/>
      <c r="E29" s="136"/>
      <c r="F29" s="136"/>
      <c r="G29" s="136"/>
      <c r="H29" s="136"/>
      <c r="I29" s="136"/>
      <c r="J29" s="136"/>
      <c r="K29" s="136"/>
    </row>
    <row r="31" spans="1:11">
      <c r="A31" s="138" t="s">
        <v>155</v>
      </c>
      <c r="B31" s="138" t="s">
        <v>156</v>
      </c>
      <c r="C31" s="138" t="s">
        <v>157</v>
      </c>
      <c r="D31" s="138" t="s">
        <v>158</v>
      </c>
      <c r="E31" s="138" t="s">
        <v>159</v>
      </c>
      <c r="F31" s="138" t="s">
        <v>160</v>
      </c>
      <c r="G31" s="138" t="s">
        <v>161</v>
      </c>
      <c r="H31" s="138" t="s">
        <v>162</v>
      </c>
      <c r="I31" s="138" t="s">
        <v>163</v>
      </c>
      <c r="J31" s="138" t="s">
        <v>164</v>
      </c>
      <c r="K31" s="138" t="s">
        <v>165</v>
      </c>
    </row>
    <row r="32" spans="1:11">
      <c r="A32" s="138" t="s">
        <v>166</v>
      </c>
      <c r="B32" s="139">
        <v>100</v>
      </c>
      <c r="C32" s="139">
        <v>100</v>
      </c>
      <c r="D32" s="139">
        <v>100</v>
      </c>
      <c r="E32" s="139">
        <v>100</v>
      </c>
      <c r="F32" s="139">
        <v>100</v>
      </c>
      <c r="G32" s="139">
        <v>100</v>
      </c>
      <c r="H32" s="139">
        <v>100</v>
      </c>
      <c r="I32" s="139">
        <v>100</v>
      </c>
      <c r="J32" s="139">
        <v>100</v>
      </c>
      <c r="K32" s="139">
        <v>100</v>
      </c>
    </row>
    <row r="33" spans="1:11">
      <c r="A33" s="138" t="s">
        <v>167</v>
      </c>
      <c r="B33" s="139">
        <v>100.1</v>
      </c>
      <c r="C33" s="139">
        <v>100</v>
      </c>
      <c r="D33" s="139">
        <v>99.9</v>
      </c>
      <c r="E33" s="139">
        <v>99.9</v>
      </c>
      <c r="F33" s="139">
        <v>100</v>
      </c>
      <c r="G33" s="139">
        <v>99.9</v>
      </c>
      <c r="H33" s="139">
        <v>99.9</v>
      </c>
      <c r="I33" s="139">
        <v>99.9</v>
      </c>
      <c r="J33" s="139">
        <v>100</v>
      </c>
      <c r="K33" s="139">
        <v>100</v>
      </c>
    </row>
    <row r="34" spans="1:11">
      <c r="A34" s="138" t="s">
        <v>168</v>
      </c>
      <c r="B34" s="139">
        <v>100.8</v>
      </c>
      <c r="C34" s="139">
        <v>100.5</v>
      </c>
      <c r="D34" s="139">
        <v>100.4</v>
      </c>
      <c r="E34" s="139">
        <v>100.4</v>
      </c>
      <c r="F34" s="139">
        <v>100.8</v>
      </c>
      <c r="G34" s="139">
        <v>100.8</v>
      </c>
      <c r="H34" s="139">
        <v>100.6</v>
      </c>
      <c r="I34" s="139">
        <v>100.8</v>
      </c>
      <c r="J34" s="139">
        <v>101</v>
      </c>
      <c r="K34" s="139">
        <v>101</v>
      </c>
    </row>
    <row r="35" spans="1:11">
      <c r="A35" s="138" t="s">
        <v>169</v>
      </c>
      <c r="B35" s="139">
        <v>103.8</v>
      </c>
      <c r="C35" s="139">
        <v>103.5</v>
      </c>
      <c r="D35" s="139">
        <v>103.3</v>
      </c>
      <c r="E35" s="139">
        <v>102.9</v>
      </c>
      <c r="F35" s="139">
        <v>101.6</v>
      </c>
      <c r="G35" s="139">
        <v>102.7</v>
      </c>
      <c r="H35" s="139">
        <v>101.6</v>
      </c>
      <c r="I35" s="139">
        <v>101.6</v>
      </c>
      <c r="J35" s="139">
        <v>102.4</v>
      </c>
      <c r="K35" s="139">
        <v>102.4</v>
      </c>
    </row>
    <row r="36" spans="1:11">
      <c r="A36" s="138" t="s">
        <v>170</v>
      </c>
      <c r="B36" s="139">
        <v>92.5</v>
      </c>
      <c r="C36" s="139">
        <v>91.7</v>
      </c>
      <c r="D36" s="139">
        <v>91.5</v>
      </c>
      <c r="E36" s="139">
        <v>91.4</v>
      </c>
      <c r="F36" s="139">
        <v>94.6</v>
      </c>
      <c r="G36" s="139">
        <v>98.1</v>
      </c>
      <c r="H36" s="139">
        <v>95.8</v>
      </c>
      <c r="I36" s="139">
        <v>93.7</v>
      </c>
      <c r="J36" s="139">
        <v>92.8</v>
      </c>
      <c r="K36" s="139">
        <v>93.7</v>
      </c>
    </row>
    <row r="37" spans="1:11">
      <c r="A37" s="138" t="s">
        <v>171</v>
      </c>
      <c r="B37" s="139">
        <v>92.7</v>
      </c>
      <c r="C37" s="139">
        <v>91.9</v>
      </c>
      <c r="D37" s="139">
        <v>91.7</v>
      </c>
      <c r="E37" s="139">
        <v>91.6</v>
      </c>
      <c r="F37" s="139">
        <v>94.7</v>
      </c>
      <c r="G37" s="139">
        <v>98.1</v>
      </c>
      <c r="H37" s="139">
        <v>95.9</v>
      </c>
      <c r="I37" s="139">
        <v>93.7</v>
      </c>
      <c r="J37" s="139">
        <v>92.8</v>
      </c>
      <c r="K37" s="139">
        <v>93.7</v>
      </c>
    </row>
    <row r="38" spans="1:11">
      <c r="A38" s="138" t="s">
        <v>172</v>
      </c>
      <c r="B38" s="139">
        <v>92.7</v>
      </c>
      <c r="C38" s="139">
        <v>91.9</v>
      </c>
      <c r="D38" s="139">
        <v>91.7</v>
      </c>
      <c r="E38" s="139">
        <v>91.6</v>
      </c>
      <c r="F38" s="139">
        <v>94.6</v>
      </c>
      <c r="G38" s="139">
        <v>98</v>
      </c>
      <c r="H38" s="139">
        <v>95.7</v>
      </c>
      <c r="I38" s="139">
        <v>93.5</v>
      </c>
      <c r="J38" s="139">
        <v>92.6</v>
      </c>
      <c r="K38" s="139">
        <v>93.5</v>
      </c>
    </row>
    <row r="39" spans="1:11">
      <c r="A39" s="138" t="s">
        <v>173</v>
      </c>
      <c r="B39" s="139">
        <v>92.7</v>
      </c>
      <c r="C39" s="139">
        <v>91.9</v>
      </c>
      <c r="D39" s="139">
        <v>91.7</v>
      </c>
      <c r="E39" s="139">
        <v>91.6</v>
      </c>
      <c r="F39" s="139">
        <v>94.6</v>
      </c>
      <c r="G39" s="139">
        <v>97.9</v>
      </c>
      <c r="H39" s="139">
        <v>95.7</v>
      </c>
      <c r="I39" s="139">
        <v>93.4</v>
      </c>
      <c r="J39" s="139">
        <v>92.5</v>
      </c>
      <c r="K39" s="139">
        <v>93.4</v>
      </c>
    </row>
    <row r="40" spans="1:11">
      <c r="A40" s="138" t="s">
        <v>174</v>
      </c>
      <c r="B40" s="139">
        <v>93</v>
      </c>
      <c r="C40" s="139">
        <v>92.2</v>
      </c>
      <c r="D40" s="139">
        <v>92</v>
      </c>
      <c r="E40" s="139">
        <v>91.7</v>
      </c>
      <c r="F40" s="139">
        <v>94.6</v>
      </c>
      <c r="G40" s="139">
        <v>97.9</v>
      </c>
      <c r="H40" s="139">
        <v>95.6</v>
      </c>
      <c r="I40" s="139">
        <v>93.4</v>
      </c>
      <c r="J40" s="139">
        <v>92.6</v>
      </c>
      <c r="K40" s="139">
        <v>93.5</v>
      </c>
    </row>
    <row r="41" spans="1:11">
      <c r="A41" s="138" t="s">
        <v>175</v>
      </c>
      <c r="B41" s="139">
        <v>92.8</v>
      </c>
      <c r="C41" s="139">
        <v>92.1</v>
      </c>
      <c r="D41" s="139">
        <v>91.8</v>
      </c>
      <c r="E41" s="139">
        <v>91.6</v>
      </c>
      <c r="F41" s="139">
        <v>94.6</v>
      </c>
      <c r="G41" s="139">
        <v>97.8</v>
      </c>
      <c r="H41" s="139">
        <v>95.5</v>
      </c>
      <c r="I41" s="139">
        <v>93.4</v>
      </c>
      <c r="J41" s="139">
        <v>92.5</v>
      </c>
      <c r="K41" s="139">
        <v>93.4</v>
      </c>
    </row>
    <row r="42" spans="1:11">
      <c r="A42" s="138" t="s">
        <v>176</v>
      </c>
      <c r="B42" s="139">
        <v>92.8</v>
      </c>
      <c r="C42" s="139">
        <v>92.1</v>
      </c>
      <c r="D42" s="139">
        <v>91.9</v>
      </c>
      <c r="E42" s="139">
        <v>91.6</v>
      </c>
      <c r="F42" s="139">
        <v>94.6</v>
      </c>
      <c r="G42" s="139">
        <v>97.8</v>
      </c>
      <c r="H42" s="139">
        <v>95.5</v>
      </c>
      <c r="I42" s="139">
        <v>93.3</v>
      </c>
      <c r="J42" s="139">
        <v>92.5</v>
      </c>
      <c r="K42" s="139">
        <v>93.3</v>
      </c>
    </row>
    <row r="43" spans="1:11">
      <c r="A43" s="138" t="s">
        <v>177</v>
      </c>
      <c r="B43" s="139">
        <v>92.8</v>
      </c>
      <c r="C43" s="139">
        <v>91.9</v>
      </c>
      <c r="D43" s="139">
        <v>91.5</v>
      </c>
      <c r="E43" s="139">
        <v>91.3</v>
      </c>
      <c r="F43" s="139">
        <v>94.5</v>
      </c>
      <c r="G43" s="139">
        <v>97.7</v>
      </c>
      <c r="H43" s="139">
        <v>95.2</v>
      </c>
      <c r="I43" s="139">
        <v>92.8</v>
      </c>
      <c r="J43" s="139">
        <v>92</v>
      </c>
      <c r="K43" s="139">
        <v>92.9</v>
      </c>
    </row>
    <row r="44" spans="1:11">
      <c r="A44" s="138" t="s">
        <v>57</v>
      </c>
      <c r="B44" s="139">
        <v>86.6</v>
      </c>
      <c r="C44" s="139">
        <v>96.6</v>
      </c>
      <c r="D44" s="139">
        <v>97</v>
      </c>
      <c r="E44" s="139">
        <v>96.9</v>
      </c>
      <c r="F44" s="139">
        <v>96.7</v>
      </c>
      <c r="G44" s="139">
        <v>100.7</v>
      </c>
      <c r="H44" s="139">
        <v>97.7</v>
      </c>
      <c r="I44" s="139">
        <v>98.5</v>
      </c>
      <c r="J44" s="139">
        <v>96.8</v>
      </c>
      <c r="K44" s="139">
        <v>99.9</v>
      </c>
    </row>
    <row r="45" spans="1:11">
      <c r="A45" s="138" t="s">
        <v>178</v>
      </c>
      <c r="B45" s="139">
        <v>57.2</v>
      </c>
      <c r="C45" s="139">
        <v>61.5</v>
      </c>
      <c r="D45" s="139">
        <v>68.400000000000006</v>
      </c>
      <c r="E45" s="139">
        <v>71.7</v>
      </c>
      <c r="F45" s="139">
        <v>69.7</v>
      </c>
      <c r="G45" s="139">
        <v>75.599999999999994</v>
      </c>
      <c r="H45" s="139">
        <v>74.7</v>
      </c>
      <c r="I45" s="139">
        <v>68.599999999999994</v>
      </c>
      <c r="J45" s="139">
        <v>67</v>
      </c>
      <c r="K45" s="139">
        <v>67.2</v>
      </c>
    </row>
    <row r="46" spans="1:11">
      <c r="A46" s="138" t="s">
        <v>179</v>
      </c>
      <c r="B46" s="139">
        <v>78.5</v>
      </c>
      <c r="C46" s="139">
        <v>81.400000000000006</v>
      </c>
      <c r="D46" s="139">
        <v>84.6</v>
      </c>
      <c r="E46" s="139">
        <v>86.3</v>
      </c>
      <c r="F46" s="139">
        <v>92.2</v>
      </c>
      <c r="G46" s="139">
        <v>88.7</v>
      </c>
      <c r="H46" s="139">
        <v>93.8</v>
      </c>
      <c r="I46" s="139">
        <v>101.4</v>
      </c>
      <c r="J46" s="139">
        <v>97.5</v>
      </c>
      <c r="K46" s="139">
        <v>95.9</v>
      </c>
    </row>
    <row r="47" spans="1:11">
      <c r="A47" s="138" t="s">
        <v>180</v>
      </c>
      <c r="B47" s="139">
        <v>123.2</v>
      </c>
      <c r="C47" s="139">
        <v>127.9</v>
      </c>
      <c r="D47" s="139">
        <v>126.5</v>
      </c>
      <c r="E47" s="139">
        <v>125.9</v>
      </c>
      <c r="F47" s="139">
        <v>129.5</v>
      </c>
      <c r="G47" s="139">
        <v>134.1</v>
      </c>
      <c r="H47" s="139">
        <v>129.69999999999999</v>
      </c>
      <c r="I47" s="139">
        <v>136</v>
      </c>
      <c r="J47" s="139">
        <v>140.5</v>
      </c>
      <c r="K47" s="139">
        <v>139.9</v>
      </c>
    </row>
    <row r="48" spans="1:11">
      <c r="A48" s="138" t="s">
        <v>6</v>
      </c>
      <c r="B48" s="139">
        <v>88.3</v>
      </c>
      <c r="C48" s="139">
        <v>81.599999999999994</v>
      </c>
      <c r="D48" s="139">
        <v>80.900000000000006</v>
      </c>
      <c r="E48" s="139">
        <v>80.7</v>
      </c>
      <c r="F48" s="139">
        <v>88.2</v>
      </c>
      <c r="G48" s="139">
        <v>90.3</v>
      </c>
      <c r="H48" s="139">
        <v>87.9</v>
      </c>
      <c r="I48" s="139">
        <v>83.6</v>
      </c>
      <c r="J48" s="139">
        <v>81.8</v>
      </c>
      <c r="K48" s="139">
        <v>81.400000000000006</v>
      </c>
    </row>
    <row r="49" spans="1:11">
      <c r="A49" s="138" t="s">
        <v>181</v>
      </c>
      <c r="B49" s="139">
        <v>87.8</v>
      </c>
      <c r="C49" s="139">
        <v>87.5</v>
      </c>
      <c r="D49" s="139">
        <v>88.1</v>
      </c>
      <c r="E49" s="139">
        <v>90.2</v>
      </c>
      <c r="F49" s="139">
        <v>98.9</v>
      </c>
      <c r="G49" s="139">
        <v>105.4</v>
      </c>
      <c r="H49" s="139">
        <v>106.2</v>
      </c>
      <c r="I49" s="139">
        <v>101.3</v>
      </c>
      <c r="J49" s="139">
        <v>102.1</v>
      </c>
      <c r="K49" s="139">
        <v>105.1</v>
      </c>
    </row>
    <row r="50" spans="1:11">
      <c r="A50" s="138" t="s">
        <v>182</v>
      </c>
      <c r="B50" s="139">
        <v>184.2</v>
      </c>
      <c r="C50" s="139">
        <v>182.8</v>
      </c>
      <c r="D50" s="139">
        <v>177.6</v>
      </c>
      <c r="E50" s="139">
        <v>172.6</v>
      </c>
      <c r="F50" s="139">
        <v>161.19999999999999</v>
      </c>
      <c r="G50" s="139">
        <v>163</v>
      </c>
      <c r="H50" s="139">
        <v>145.69999999999999</v>
      </c>
      <c r="I50" s="139">
        <v>169.5</v>
      </c>
      <c r="J50" s="139">
        <v>162.5</v>
      </c>
      <c r="K50" s="139">
        <v>170.7</v>
      </c>
    </row>
    <row r="51" spans="1:11">
      <c r="A51" s="138" t="s">
        <v>11</v>
      </c>
      <c r="B51" s="139">
        <v>93.1</v>
      </c>
      <c r="C51" s="139">
        <v>105</v>
      </c>
      <c r="D51" s="139">
        <v>107.1</v>
      </c>
      <c r="E51" s="139">
        <v>107.2</v>
      </c>
      <c r="F51" s="139">
        <v>100.6</v>
      </c>
      <c r="G51" s="139">
        <v>105.7</v>
      </c>
      <c r="H51" s="139">
        <v>114.1</v>
      </c>
      <c r="I51" s="139">
        <v>134.19999999999999</v>
      </c>
      <c r="J51" s="139">
        <v>131.19999999999999</v>
      </c>
      <c r="K51" s="139">
        <v>128.19999999999999</v>
      </c>
    </row>
    <row r="52" spans="1:11">
      <c r="A52" s="138" t="s">
        <v>14</v>
      </c>
      <c r="B52" s="139">
        <v>77.5</v>
      </c>
      <c r="C52" s="139">
        <v>78.8</v>
      </c>
      <c r="D52" s="139">
        <v>80.2</v>
      </c>
      <c r="E52" s="139">
        <v>80.8</v>
      </c>
      <c r="F52" s="139">
        <v>81.7</v>
      </c>
      <c r="G52" s="139">
        <v>84</v>
      </c>
      <c r="H52" s="139">
        <v>81.400000000000006</v>
      </c>
      <c r="I52" s="139">
        <v>88.7</v>
      </c>
      <c r="J52" s="139">
        <v>87.4</v>
      </c>
      <c r="K52" s="139">
        <v>88.1</v>
      </c>
    </row>
    <row r="53" spans="1:11">
      <c r="A53" s="138" t="s">
        <v>30</v>
      </c>
      <c r="B53" s="139">
        <v>87.5</v>
      </c>
      <c r="C53" s="139">
        <v>90.7</v>
      </c>
      <c r="D53" s="139">
        <v>90.2</v>
      </c>
      <c r="E53" s="139">
        <v>89.2</v>
      </c>
      <c r="F53" s="139">
        <v>91.2</v>
      </c>
      <c r="G53" s="139">
        <v>94.6</v>
      </c>
      <c r="H53" s="139">
        <v>92.7</v>
      </c>
      <c r="I53" s="139">
        <v>89.3</v>
      </c>
      <c r="J53" s="139">
        <v>89.5</v>
      </c>
      <c r="K53" s="139">
        <v>91.8</v>
      </c>
    </row>
    <row r="54" spans="1:11">
      <c r="A54" s="138" t="s">
        <v>183</v>
      </c>
      <c r="B54" s="139">
        <v>88.5</v>
      </c>
      <c r="C54" s="139">
        <v>106.8</v>
      </c>
      <c r="D54" s="139">
        <v>110.9</v>
      </c>
      <c r="E54" s="139">
        <v>111.6</v>
      </c>
      <c r="F54" s="139">
        <v>105.2</v>
      </c>
      <c r="G54" s="139">
        <v>108.1</v>
      </c>
      <c r="H54" s="139">
        <v>107.4</v>
      </c>
      <c r="I54" s="139">
        <v>107.5</v>
      </c>
      <c r="J54" s="139">
        <v>102.8</v>
      </c>
      <c r="K54" s="139">
        <v>104.1</v>
      </c>
    </row>
    <row r="55" spans="1:11">
      <c r="A55" s="138" t="s">
        <v>12</v>
      </c>
      <c r="B55" s="139">
        <v>103.4</v>
      </c>
      <c r="C55" s="139">
        <v>110.3</v>
      </c>
      <c r="D55" s="139">
        <v>111.8</v>
      </c>
      <c r="E55" s="139">
        <v>111</v>
      </c>
      <c r="F55" s="139">
        <v>108</v>
      </c>
      <c r="G55" s="139">
        <v>111.7</v>
      </c>
      <c r="H55" s="139">
        <v>109.4</v>
      </c>
      <c r="I55" s="139">
        <v>99.2</v>
      </c>
      <c r="J55" s="139">
        <v>99.5</v>
      </c>
      <c r="K55" s="139">
        <v>100.1</v>
      </c>
    </row>
    <row r="56" spans="1:11">
      <c r="A56" s="138" t="s">
        <v>184</v>
      </c>
      <c r="B56" s="139">
        <v>152.80000000000001</v>
      </c>
      <c r="C56" s="139">
        <v>115.9</v>
      </c>
      <c r="D56" s="139">
        <v>117.1</v>
      </c>
      <c r="E56" s="139">
        <v>113.4</v>
      </c>
      <c r="F56" s="139">
        <v>110.4</v>
      </c>
      <c r="G56" s="139">
        <v>117</v>
      </c>
      <c r="H56" s="139">
        <v>111.9</v>
      </c>
      <c r="I56" s="139">
        <v>114.4</v>
      </c>
      <c r="J56" s="139">
        <v>109.7</v>
      </c>
      <c r="K56" s="139">
        <v>117.1</v>
      </c>
    </row>
    <row r="57" spans="1:11">
      <c r="A57" s="138" t="s">
        <v>185</v>
      </c>
      <c r="B57" s="139">
        <v>90.4</v>
      </c>
      <c r="C57" s="139">
        <v>84.9</v>
      </c>
      <c r="D57" s="139">
        <v>91.4</v>
      </c>
      <c r="E57" s="139">
        <v>94</v>
      </c>
      <c r="F57" s="139">
        <v>103.1</v>
      </c>
      <c r="G57" s="139">
        <v>117.5</v>
      </c>
      <c r="H57" s="139">
        <v>114.2</v>
      </c>
      <c r="I57" s="139">
        <v>113.1</v>
      </c>
      <c r="J57" s="139">
        <v>111</v>
      </c>
      <c r="K57" s="139">
        <v>109.4</v>
      </c>
    </row>
    <row r="58" spans="1:11">
      <c r="A58" s="138" t="s">
        <v>186</v>
      </c>
      <c r="B58" s="139">
        <v>81</v>
      </c>
      <c r="C58" s="139">
        <v>79.400000000000006</v>
      </c>
      <c r="D58" s="139">
        <v>77.900000000000006</v>
      </c>
      <c r="E58" s="139">
        <v>81</v>
      </c>
      <c r="F58" s="139">
        <v>90.9</v>
      </c>
      <c r="G58" s="139">
        <v>98.2</v>
      </c>
      <c r="H58" s="139">
        <v>94.9</v>
      </c>
      <c r="I58" s="139">
        <v>94.7</v>
      </c>
      <c r="J58" s="139">
        <v>94.4</v>
      </c>
      <c r="K58" s="139">
        <v>94</v>
      </c>
    </row>
    <row r="59" spans="1:11">
      <c r="A59" s="138" t="s">
        <v>187</v>
      </c>
      <c r="B59" s="139">
        <v>84.3</v>
      </c>
      <c r="C59" s="139">
        <v>86</v>
      </c>
      <c r="D59" s="139">
        <v>87.3</v>
      </c>
      <c r="E59" s="139">
        <v>86</v>
      </c>
      <c r="F59" s="139">
        <v>89.2</v>
      </c>
      <c r="G59" s="139">
        <v>92.7</v>
      </c>
      <c r="H59" s="139">
        <v>92</v>
      </c>
      <c r="I59" s="139">
        <v>90.8</v>
      </c>
      <c r="J59" s="139">
        <v>89.7</v>
      </c>
      <c r="K59" s="139">
        <v>90.7</v>
      </c>
    </row>
    <row r="60" spans="1:11">
      <c r="A60" s="138" t="s">
        <v>188</v>
      </c>
      <c r="B60" s="139">
        <v>79.599999999999994</v>
      </c>
      <c r="C60" s="139">
        <v>79.3</v>
      </c>
      <c r="D60" s="139">
        <v>75.400000000000006</v>
      </c>
      <c r="E60" s="139">
        <v>83.1</v>
      </c>
      <c r="F60" s="139">
        <v>85.5</v>
      </c>
      <c r="G60" s="139">
        <v>82.5</v>
      </c>
      <c r="H60" s="139">
        <v>86.2</v>
      </c>
      <c r="I60" s="139">
        <v>79.3</v>
      </c>
      <c r="J60" s="139">
        <v>79</v>
      </c>
      <c r="K60" s="139">
        <v>79.7</v>
      </c>
    </row>
    <row r="61" spans="1:11">
      <c r="A61" s="138" t="s">
        <v>189</v>
      </c>
      <c r="B61" s="139">
        <v>122.3</v>
      </c>
      <c r="C61" s="139">
        <v>115.3</v>
      </c>
      <c r="D61" s="139">
        <v>115.3</v>
      </c>
      <c r="E61" s="139">
        <v>114.6</v>
      </c>
      <c r="F61" s="139">
        <v>98.4</v>
      </c>
      <c r="G61" s="139">
        <v>97.9</v>
      </c>
      <c r="H61" s="139">
        <v>92.3</v>
      </c>
      <c r="I61" s="139">
        <v>109.5</v>
      </c>
      <c r="J61" s="139">
        <v>109.7</v>
      </c>
      <c r="K61" s="139">
        <v>114.3</v>
      </c>
    </row>
    <row r="62" spans="1:11">
      <c r="A62" s="138" t="s">
        <v>58</v>
      </c>
      <c r="B62" s="139">
        <v>96</v>
      </c>
      <c r="C62" s="139">
        <v>94</v>
      </c>
      <c r="D62" s="139">
        <v>91.6</v>
      </c>
      <c r="E62" s="139">
        <v>91.2</v>
      </c>
      <c r="F62" s="139">
        <v>94.8</v>
      </c>
      <c r="G62" s="139">
        <v>98.5</v>
      </c>
      <c r="H62" s="139">
        <v>96.5</v>
      </c>
      <c r="I62" s="139">
        <v>98.1</v>
      </c>
      <c r="J62" s="139">
        <v>96.7</v>
      </c>
      <c r="K62" s="139">
        <v>99.9</v>
      </c>
    </row>
    <row r="63" spans="1:11">
      <c r="A63" s="138" t="s">
        <v>190</v>
      </c>
      <c r="B63" s="139">
        <v>93.2</v>
      </c>
      <c r="C63" s="139">
        <v>80.900000000000006</v>
      </c>
      <c r="D63" s="139">
        <v>80.2</v>
      </c>
      <c r="E63" s="139">
        <v>79.900000000000006</v>
      </c>
      <c r="F63" s="139">
        <v>91.2</v>
      </c>
      <c r="G63" s="139">
        <v>94.8</v>
      </c>
      <c r="H63" s="139">
        <v>91.8</v>
      </c>
      <c r="I63" s="139">
        <v>96.1</v>
      </c>
      <c r="J63" s="139">
        <v>95.8</v>
      </c>
      <c r="K63" s="139">
        <v>96.7</v>
      </c>
    </row>
    <row r="64" spans="1:11">
      <c r="A64" s="138" t="s">
        <v>191</v>
      </c>
      <c r="B64" s="139">
        <v>85.4</v>
      </c>
      <c r="C64" s="139">
        <v>88.2</v>
      </c>
      <c r="D64" s="139">
        <v>90</v>
      </c>
      <c r="E64" s="139">
        <v>91.3</v>
      </c>
      <c r="F64" s="139">
        <v>102.3</v>
      </c>
      <c r="G64" s="139">
        <v>89.2</v>
      </c>
      <c r="H64" s="139">
        <v>95.4</v>
      </c>
      <c r="I64" s="139">
        <v>97.1</v>
      </c>
      <c r="J64" s="139">
        <v>93.3</v>
      </c>
      <c r="K64" s="139">
        <v>92.7</v>
      </c>
    </row>
    <row r="65" spans="1:11">
      <c r="A65" s="138" t="s">
        <v>92</v>
      </c>
      <c r="B65" s="139">
        <v>103.9</v>
      </c>
      <c r="C65" s="139">
        <v>96.9</v>
      </c>
      <c r="D65" s="139">
        <v>97.3</v>
      </c>
      <c r="E65" s="139">
        <v>98.8</v>
      </c>
      <c r="F65" s="139">
        <v>82.1</v>
      </c>
      <c r="G65" s="139">
        <v>85.4</v>
      </c>
      <c r="H65" s="139">
        <v>84.9</v>
      </c>
      <c r="I65" s="139">
        <v>89</v>
      </c>
      <c r="J65" s="139">
        <v>88.7</v>
      </c>
      <c r="K65" s="139">
        <v>90.6</v>
      </c>
    </row>
    <row r="66" spans="1:11">
      <c r="A66" s="138" t="s">
        <v>192</v>
      </c>
      <c r="B66" s="139">
        <v>73.400000000000006</v>
      </c>
      <c r="C66" s="139">
        <v>83.8</v>
      </c>
      <c r="D66" s="139">
        <v>86.7</v>
      </c>
      <c r="E66" s="139">
        <v>92.4</v>
      </c>
      <c r="F66" s="139">
        <v>77.5</v>
      </c>
      <c r="G66" s="139">
        <v>70.099999999999994</v>
      </c>
      <c r="H66" s="139">
        <v>72.900000000000006</v>
      </c>
      <c r="I66" s="139">
        <v>77.900000000000006</v>
      </c>
      <c r="J66" s="139">
        <v>72.5</v>
      </c>
      <c r="K66" s="139">
        <v>74</v>
      </c>
    </row>
    <row r="67" spans="1:11">
      <c r="A67" s="138" t="s">
        <v>193</v>
      </c>
      <c r="B67" s="139">
        <v>78.900000000000006</v>
      </c>
      <c r="C67" s="139">
        <v>85.9</v>
      </c>
      <c r="D67" s="139">
        <v>85.6</v>
      </c>
      <c r="E67" s="139">
        <v>87.2</v>
      </c>
      <c r="F67" s="139">
        <v>92.9</v>
      </c>
      <c r="G67" s="139">
        <v>101.1</v>
      </c>
      <c r="H67" s="139">
        <v>101.5</v>
      </c>
      <c r="I67" s="139">
        <v>98.7</v>
      </c>
      <c r="J67" s="139">
        <v>100.7</v>
      </c>
      <c r="K67" s="139">
        <v>103.4</v>
      </c>
    </row>
    <row r="68" spans="1:11">
      <c r="A68" s="138" t="s">
        <v>194</v>
      </c>
      <c r="B68" s="139">
        <v>73.400000000000006</v>
      </c>
      <c r="C68" s="139">
        <v>67.7</v>
      </c>
      <c r="D68" s="139">
        <v>70.599999999999994</v>
      </c>
      <c r="E68" s="139">
        <v>78.8</v>
      </c>
      <c r="F68" s="139">
        <v>90.5</v>
      </c>
      <c r="G68" s="139">
        <v>100.8</v>
      </c>
      <c r="H68" s="139">
        <v>100.7</v>
      </c>
      <c r="I68" s="139">
        <v>93.6</v>
      </c>
      <c r="J68" s="139">
        <v>91.2</v>
      </c>
      <c r="K68" s="139">
        <v>91.3</v>
      </c>
    </row>
    <row r="69" spans="1:11">
      <c r="A69" s="138" t="s">
        <v>195</v>
      </c>
      <c r="B69" s="139">
        <v>156.5</v>
      </c>
      <c r="C69" s="139">
        <v>170.3</v>
      </c>
      <c r="D69" s="139">
        <v>168.2</v>
      </c>
      <c r="E69" s="139">
        <v>166.7</v>
      </c>
      <c r="F69" s="139">
        <v>156.69999999999999</v>
      </c>
      <c r="G69" s="139">
        <v>168.7</v>
      </c>
      <c r="H69" s="139">
        <v>169.2</v>
      </c>
      <c r="I69" s="139">
        <v>169.4</v>
      </c>
      <c r="J69" s="139">
        <v>175.1</v>
      </c>
      <c r="K69" s="139">
        <v>174.2</v>
      </c>
    </row>
    <row r="70" spans="1:11">
      <c r="A70" s="138" t="s">
        <v>122</v>
      </c>
      <c r="B70" s="139">
        <v>150.9</v>
      </c>
      <c r="C70" s="139">
        <v>145</v>
      </c>
      <c r="D70" s="139">
        <v>142.69999999999999</v>
      </c>
      <c r="E70" s="139">
        <v>139.80000000000001</v>
      </c>
      <c r="F70" s="139">
        <v>147.30000000000001</v>
      </c>
      <c r="G70" s="139">
        <v>137.1</v>
      </c>
      <c r="H70" s="139">
        <v>149.5</v>
      </c>
      <c r="I70" s="139">
        <v>160.5</v>
      </c>
      <c r="J70" s="139">
        <v>161.4</v>
      </c>
      <c r="K70" s="139">
        <v>159.80000000000001</v>
      </c>
    </row>
    <row r="71" spans="1:11">
      <c r="A71" s="138" t="s">
        <v>59</v>
      </c>
      <c r="B71" s="139">
        <v>151.30000000000001</v>
      </c>
      <c r="C71" s="139">
        <v>151.5</v>
      </c>
      <c r="D71" s="139">
        <v>150.6</v>
      </c>
      <c r="E71" s="139">
        <v>147.19999999999999</v>
      </c>
      <c r="F71" s="139">
        <v>124</v>
      </c>
      <c r="G71" s="139">
        <v>116.6</v>
      </c>
      <c r="H71" s="139">
        <v>120.6</v>
      </c>
      <c r="I71" s="139">
        <v>134.80000000000001</v>
      </c>
      <c r="J71" s="139">
        <v>143.1</v>
      </c>
      <c r="K71" s="139">
        <v>138.4</v>
      </c>
    </row>
    <row r="72" spans="1:11">
      <c r="A72" s="138" t="s">
        <v>196</v>
      </c>
      <c r="B72" s="139">
        <v>216</v>
      </c>
      <c r="C72" s="139">
        <v>248.9</v>
      </c>
      <c r="D72" s="139">
        <v>223.4</v>
      </c>
      <c r="E72" s="139">
        <v>225.3</v>
      </c>
      <c r="F72" s="139">
        <v>153.4</v>
      </c>
      <c r="G72" s="139">
        <v>167.7</v>
      </c>
      <c r="H72" s="139">
        <v>191.2</v>
      </c>
      <c r="I72" s="139">
        <v>209.8</v>
      </c>
      <c r="J72" s="139">
        <v>212.2</v>
      </c>
      <c r="K72" s="139">
        <v>208.5</v>
      </c>
    </row>
    <row r="73" spans="1:11">
      <c r="A73" s="138" t="s">
        <v>197</v>
      </c>
      <c r="B73" s="139">
        <v>232</v>
      </c>
      <c r="C73" s="139">
        <v>225.6</v>
      </c>
      <c r="D73" s="139">
        <v>225</v>
      </c>
      <c r="E73" s="139">
        <v>223.8</v>
      </c>
      <c r="F73" s="139">
        <v>234</v>
      </c>
      <c r="G73" s="139">
        <v>231.8</v>
      </c>
      <c r="H73" s="139">
        <v>247.8</v>
      </c>
      <c r="I73" s="139">
        <v>279.5</v>
      </c>
      <c r="J73" s="139">
        <v>288.5</v>
      </c>
      <c r="K73" s="139">
        <v>281.60000000000002</v>
      </c>
    </row>
    <row r="74" spans="1:11">
      <c r="A74" s="138" t="s">
        <v>121</v>
      </c>
      <c r="B74" s="139">
        <v>104.6</v>
      </c>
      <c r="C74" s="139">
        <v>98.1</v>
      </c>
      <c r="D74" s="139">
        <v>94.8</v>
      </c>
      <c r="E74" s="139">
        <v>89.5</v>
      </c>
      <c r="F74" s="139">
        <v>104.2</v>
      </c>
      <c r="G74" s="139">
        <v>112.2</v>
      </c>
      <c r="H74" s="139">
        <v>119.2</v>
      </c>
      <c r="I74" s="139">
        <v>121.9</v>
      </c>
      <c r="J74" s="139">
        <v>120.3</v>
      </c>
      <c r="K74" s="139">
        <v>115.9</v>
      </c>
    </row>
    <row r="75" spans="1:11">
      <c r="A75" s="138" t="s">
        <v>198</v>
      </c>
      <c r="B75" s="140" t="s">
        <v>199</v>
      </c>
      <c r="C75" s="139">
        <v>73.599999999999994</v>
      </c>
      <c r="D75" s="139">
        <v>75.3</v>
      </c>
      <c r="E75" s="139">
        <v>76</v>
      </c>
      <c r="F75" s="139">
        <v>90.6</v>
      </c>
      <c r="G75" s="139">
        <v>93</v>
      </c>
      <c r="H75" s="139">
        <v>91.1</v>
      </c>
      <c r="I75" s="139">
        <v>95.8</v>
      </c>
      <c r="J75" s="139">
        <v>95.3</v>
      </c>
      <c r="K75" s="139">
        <v>96.7</v>
      </c>
    </row>
    <row r="76" spans="1:11">
      <c r="A76" s="138" t="s">
        <v>200</v>
      </c>
      <c r="B76" s="139">
        <v>61.3</v>
      </c>
      <c r="C76" s="139">
        <v>64.8</v>
      </c>
      <c r="D76" s="139">
        <v>64.599999999999994</v>
      </c>
      <c r="E76" s="139">
        <v>64.099999999999994</v>
      </c>
      <c r="F76" s="139">
        <v>63</v>
      </c>
      <c r="G76" s="139">
        <v>69.400000000000006</v>
      </c>
      <c r="H76" s="139">
        <v>67.099999999999994</v>
      </c>
      <c r="I76" s="139">
        <v>67.400000000000006</v>
      </c>
      <c r="J76" s="139">
        <v>66</v>
      </c>
      <c r="K76" s="139">
        <v>69.099999999999994</v>
      </c>
    </row>
    <row r="77" spans="1:11">
      <c r="A77" s="138" t="s">
        <v>201</v>
      </c>
      <c r="B77" s="140" t="s">
        <v>199</v>
      </c>
      <c r="C77" s="139">
        <v>90.3</v>
      </c>
      <c r="D77" s="139">
        <v>92.1</v>
      </c>
      <c r="E77" s="139">
        <v>92.9</v>
      </c>
      <c r="F77" s="139">
        <v>93.9</v>
      </c>
      <c r="G77" s="139">
        <v>88.5</v>
      </c>
      <c r="H77" s="139">
        <v>87.1</v>
      </c>
      <c r="I77" s="139">
        <v>72.8</v>
      </c>
      <c r="J77" s="139">
        <v>72.8</v>
      </c>
      <c r="K77" s="139">
        <v>71.5</v>
      </c>
    </row>
    <row r="78" spans="1:11">
      <c r="A78" s="138" t="s">
        <v>202</v>
      </c>
      <c r="B78" s="140" t="s">
        <v>199</v>
      </c>
      <c r="C78" s="139">
        <v>66</v>
      </c>
      <c r="D78" s="139">
        <v>72</v>
      </c>
      <c r="E78" s="139">
        <v>79.2</v>
      </c>
      <c r="F78" s="139">
        <v>83.7</v>
      </c>
      <c r="G78" s="139">
        <v>89.3</v>
      </c>
      <c r="H78" s="139">
        <v>85.1</v>
      </c>
      <c r="I78" s="139">
        <v>84</v>
      </c>
      <c r="J78" s="139">
        <v>77.900000000000006</v>
      </c>
      <c r="K78" s="139">
        <v>81.099999999999994</v>
      </c>
    </row>
    <row r="79" spans="1:11">
      <c r="A79" s="138" t="s">
        <v>15</v>
      </c>
      <c r="B79" s="139">
        <v>188.2</v>
      </c>
      <c r="C79" s="139">
        <v>178.3</v>
      </c>
      <c r="D79" s="139">
        <v>173.3</v>
      </c>
      <c r="E79" s="139">
        <v>174.2</v>
      </c>
      <c r="F79" s="139">
        <v>165.1</v>
      </c>
      <c r="G79" s="139">
        <v>157.4</v>
      </c>
      <c r="H79" s="139">
        <v>189.5</v>
      </c>
      <c r="I79" s="139">
        <v>181.9</v>
      </c>
      <c r="J79" s="139">
        <v>205.6</v>
      </c>
      <c r="K79" s="139">
        <v>206.5</v>
      </c>
    </row>
    <row r="80" spans="1:11">
      <c r="A80" s="138" t="s">
        <v>203</v>
      </c>
      <c r="B80" s="140" t="s">
        <v>199</v>
      </c>
      <c r="C80" s="139">
        <v>77.7</v>
      </c>
      <c r="D80" s="139">
        <v>77</v>
      </c>
      <c r="E80" s="139">
        <v>76.3</v>
      </c>
      <c r="F80" s="139">
        <v>91.5</v>
      </c>
      <c r="G80" s="139">
        <v>96.2</v>
      </c>
      <c r="H80" s="139">
        <v>93.5</v>
      </c>
      <c r="I80" s="139">
        <v>86.1</v>
      </c>
      <c r="J80" s="139">
        <v>84</v>
      </c>
      <c r="K80" s="139">
        <v>82.7</v>
      </c>
    </row>
    <row r="82" spans="1:11" ht="14.25">
      <c r="A82" s="135" t="s">
        <v>204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</row>
    <row r="83" spans="1:11" ht="14.25">
      <c r="A83" s="135" t="s">
        <v>199</v>
      </c>
      <c r="B83" s="135" t="s">
        <v>205</v>
      </c>
      <c r="C83" s="136"/>
      <c r="D83" s="136"/>
      <c r="E83" s="136"/>
      <c r="F83" s="136"/>
      <c r="G83" s="136"/>
      <c r="H83" s="136"/>
      <c r="I83" s="136"/>
      <c r="J83" s="136"/>
      <c r="K83" s="13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19</vt:i4>
      </vt:variant>
    </vt:vector>
  </HeadingPairs>
  <TitlesOfParts>
    <vt:vector size="19" baseType="lpstr">
      <vt:lpstr>German Consumption</vt:lpstr>
      <vt:lpstr>German Value Chain</vt:lpstr>
      <vt:lpstr>Costs Breakdown</vt:lpstr>
      <vt:lpstr>Import DE Unit Value</vt:lpstr>
      <vt:lpstr>Export SA Unit Value</vt:lpstr>
      <vt:lpstr>Inflation</vt:lpstr>
      <vt:lpstr>Currencies</vt:lpstr>
      <vt:lpstr>World Wine Stats </vt:lpstr>
      <vt:lpstr>EU Price Level</vt:lpstr>
      <vt:lpstr>Import DE Volume</vt:lpstr>
      <vt:lpstr>Import DE Value</vt:lpstr>
      <vt:lpstr>Import DE Segment</vt:lpstr>
      <vt:lpstr>Export SA</vt:lpstr>
      <vt:lpstr>Export SA 2</vt:lpstr>
      <vt:lpstr>World Export</vt:lpstr>
      <vt:lpstr>Eurostat CPI data</vt:lpstr>
      <vt:lpstr>Eurostat CPI data 2</vt:lpstr>
      <vt:lpstr>Import DE Data</vt:lpstr>
      <vt:lpstr>Export SA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ALLIOT</dc:creator>
  <cp:lastModifiedBy>Franziska Humbert</cp:lastModifiedBy>
  <dcterms:created xsi:type="dcterms:W3CDTF">2015-04-12T21:06:40Z</dcterms:created>
  <dcterms:modified xsi:type="dcterms:W3CDTF">2017-04-25T09:54:45Z</dcterms:modified>
</cp:coreProperties>
</file>