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pivotTables/pivotTable1.xml" ContentType="application/vnd.openxmlformats-officedocument.spreadsheetml.pivotTab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pivotTables/pivotTable2.xml" ContentType="application/vnd.openxmlformats-officedocument.spreadsheetml.pivotTable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pivotTables/pivotTable3.xml" ContentType="application/vnd.openxmlformats-officedocument.spreadsheetml.pivotTable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pivotTables/pivotTable4.xml" ContentType="application/vnd.openxmlformats-officedocument.spreadsheetml.pivotTable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pivotTables/pivotTable5.xml" ContentType="application/vnd.openxmlformats-officedocument.spreadsheetml.pivotTable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hidePivotFieldList="1"/>
  <bookViews>
    <workbookView xWindow="0" yWindow="0" windowWidth="20490" windowHeight="7755" tabRatio="880"/>
  </bookViews>
  <sheets>
    <sheet name="Retail" sheetId="7" r:id="rId1"/>
    <sheet name="German Value Chain" sheetId="9" r:id="rId2"/>
    <sheet name="Costs Breakdown" sheetId="12" r:id="rId3"/>
    <sheet name="Import DE Unit Value" sheetId="6" r:id="rId4"/>
    <sheet name="Export DE Unit Value" sheetId="19" r:id="rId5"/>
    <sheet name="Export SA Unit Value" sheetId="22" r:id="rId6"/>
    <sheet name="World Export Unit Value" sheetId="16" r:id="rId7"/>
    <sheet name="Inflation" sheetId="10" r:id="rId8"/>
    <sheet name="Currencies" sheetId="11" r:id="rId9"/>
    <sheet name="Import DE Volume" sheetId="4" r:id="rId10"/>
    <sheet name="Import DE Value" sheetId="5" r:id="rId11"/>
    <sheet name="Export DE" sheetId="18" r:id="rId12"/>
    <sheet name="Export SA" sheetId="21" r:id="rId13"/>
    <sheet name="World Export" sheetId="15" r:id="rId14"/>
    <sheet name="Import DE Data" sheetId="2" r:id="rId15"/>
    <sheet name="Export DE data" sheetId="17" r:id="rId16"/>
    <sheet name="Export SA data" sheetId="20" r:id="rId17"/>
    <sheet name="World Export data" sheetId="13" r:id="rId18"/>
  </sheets>
  <definedNames>
    <definedName name="AÑO" localSheetId="4">#REF!</definedName>
    <definedName name="AÑO" localSheetId="5">#REF!</definedName>
    <definedName name="AÑO" localSheetId="6">#REF!</definedName>
    <definedName name="AÑO">#REF!</definedName>
    <definedName name="EXP" localSheetId="4">#REF!</definedName>
    <definedName name="EXP" localSheetId="5">#REF!</definedName>
    <definedName name="EXP" localSheetId="6">#REF!</definedName>
    <definedName name="EXP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>#REF!</definedName>
    <definedName name="Year" localSheetId="4">#REF!</definedName>
    <definedName name="Year" localSheetId="5">#REF!</definedName>
    <definedName name="Year" localSheetId="6">#REF!</definedName>
    <definedName name="Year">#REF!</definedName>
  </definedNames>
  <calcPr calcId="171027"/>
  <pivotCaches>
    <pivotCache cacheId="0" r:id="rId19"/>
    <pivotCache cacheId="1" r:id="rId20"/>
    <pivotCache cacheId="2" r:id="rId21"/>
    <pivotCache cacheId="3" r:id="rId22"/>
  </pivotCaches>
</workbook>
</file>

<file path=xl/calcChain.xml><?xml version="1.0" encoding="utf-8"?>
<calcChain xmlns="http://schemas.openxmlformats.org/spreadsheetml/2006/main">
  <c r="B8" i="12" l="1"/>
  <c r="B6" i="12"/>
  <c r="B4" i="12"/>
  <c r="B5" i="12" s="1"/>
  <c r="B38" i="12"/>
  <c r="B44" i="12"/>
  <c r="B43" i="12"/>
  <c r="B42" i="12"/>
  <c r="B40" i="12"/>
  <c r="B41" i="12"/>
  <c r="B39" i="12"/>
  <c r="B37" i="12"/>
  <c r="B36" i="12"/>
  <c r="B35" i="12"/>
  <c r="B30" i="12"/>
  <c r="B29" i="12"/>
  <c r="B28" i="12"/>
  <c r="B27" i="12"/>
  <c r="B26" i="12"/>
  <c r="B25" i="12"/>
  <c r="B24" i="12"/>
  <c r="B23" i="12"/>
  <c r="B22" i="12"/>
  <c r="B21" i="12"/>
  <c r="B20" i="12"/>
  <c r="B19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49" i="12"/>
  <c r="D49" i="12"/>
  <c r="C49" i="12"/>
  <c r="B49" i="12"/>
  <c r="B10" i="12" s="1"/>
  <c r="B7" i="12" l="1"/>
  <c r="G21" i="12" l="1"/>
  <c r="G23" i="12"/>
  <c r="G26" i="12"/>
  <c r="G29" i="12"/>
  <c r="G19" i="12"/>
  <c r="R26" i="12"/>
  <c r="C40" i="22"/>
  <c r="D40" i="22"/>
  <c r="E40" i="22"/>
  <c r="H40" i="22"/>
  <c r="B40" i="22"/>
  <c r="B60" i="22"/>
  <c r="C60" i="22"/>
  <c r="D60" i="22"/>
  <c r="E60" i="22"/>
  <c r="H60" i="22"/>
  <c r="B61" i="22"/>
  <c r="C61" i="22"/>
  <c r="D61" i="22"/>
  <c r="E61" i="22"/>
  <c r="G61" i="22"/>
  <c r="H61" i="22"/>
  <c r="O21" i="10"/>
  <c r="K22" i="10"/>
  <c r="K21" i="10"/>
  <c r="B59" i="6"/>
  <c r="B39" i="6" s="1"/>
  <c r="C59" i="6"/>
  <c r="C39" i="6" s="1"/>
  <c r="D59" i="6"/>
  <c r="D39" i="6" s="1"/>
  <c r="E59" i="6"/>
  <c r="E39" i="6" s="1"/>
  <c r="F59" i="6"/>
  <c r="F39" i="6" s="1"/>
  <c r="G59" i="6"/>
  <c r="G39" i="6" s="1"/>
  <c r="H59" i="6"/>
  <c r="H39" i="6" s="1"/>
  <c r="I59" i="6"/>
  <c r="I39" i="6" s="1"/>
  <c r="J59" i="6"/>
  <c r="J39" i="6" s="1"/>
  <c r="K59" i="6"/>
  <c r="K39" i="6" s="1"/>
  <c r="B60" i="6"/>
  <c r="B40" i="6" s="1"/>
  <c r="C60" i="6"/>
  <c r="C40" i="6" s="1"/>
  <c r="D60" i="6"/>
  <c r="D40" i="6" s="1"/>
  <c r="E60" i="6"/>
  <c r="E40" i="6" s="1"/>
  <c r="F60" i="6"/>
  <c r="F40" i="6" s="1"/>
  <c r="G60" i="6"/>
  <c r="G40" i="6" s="1"/>
  <c r="H60" i="6"/>
  <c r="H40" i="6" s="1"/>
  <c r="I60" i="6"/>
  <c r="I40" i="6" s="1"/>
  <c r="J60" i="6"/>
  <c r="J40" i="6" s="1"/>
  <c r="K60" i="6"/>
  <c r="K40" i="6" s="1"/>
  <c r="R7" i="9"/>
  <c r="Q7" i="9"/>
  <c r="Q12" i="9"/>
  <c r="R12" i="9"/>
  <c r="R6" i="9" s="1"/>
  <c r="Q6" i="9"/>
  <c r="D57" i="7"/>
  <c r="D58" i="7"/>
  <c r="D59" i="7"/>
  <c r="D60" i="7"/>
  <c r="D61" i="7"/>
  <c r="D62" i="7"/>
  <c r="D63" i="7"/>
  <c r="D64" i="7"/>
  <c r="D56" i="7"/>
  <c r="C58" i="7"/>
  <c r="G30" i="12" l="1"/>
  <c r="G25" i="12"/>
  <c r="G27" i="12"/>
  <c r="G22" i="12"/>
  <c r="G28" i="12"/>
  <c r="G24" i="12"/>
  <c r="G20" i="12"/>
  <c r="J18" i="7"/>
  <c r="K18" i="7"/>
  <c r="L18" i="7"/>
  <c r="J19" i="7"/>
  <c r="K19" i="7"/>
  <c r="L19" i="7"/>
  <c r="J20" i="7"/>
  <c r="K20" i="7"/>
  <c r="L20" i="7"/>
  <c r="J21" i="7"/>
  <c r="K21" i="7"/>
  <c r="L21" i="7"/>
  <c r="J22" i="7"/>
  <c r="K22" i="7"/>
  <c r="L22" i="7"/>
  <c r="L17" i="7"/>
  <c r="K17" i="7"/>
  <c r="J17" i="7"/>
  <c r="G12" i="7"/>
  <c r="H12" i="7"/>
  <c r="I12" i="7"/>
  <c r="C7" i="9" l="1"/>
  <c r="D7" i="9"/>
  <c r="E7" i="9"/>
  <c r="F7" i="9"/>
  <c r="G7" i="9"/>
  <c r="H7" i="9"/>
  <c r="I7" i="9"/>
  <c r="J7" i="9"/>
  <c r="K7" i="9"/>
  <c r="L7" i="9"/>
  <c r="M7" i="9"/>
  <c r="N7" i="9"/>
  <c r="O7" i="9"/>
  <c r="B7" i="9"/>
  <c r="C6" i="9"/>
  <c r="D6" i="9"/>
  <c r="E6" i="9"/>
  <c r="F6" i="9"/>
  <c r="G6" i="9"/>
  <c r="H6" i="9"/>
  <c r="I6" i="9"/>
  <c r="J6" i="9"/>
  <c r="K6" i="9"/>
  <c r="L6" i="9"/>
  <c r="M6" i="9"/>
  <c r="N6" i="9"/>
  <c r="O6" i="9"/>
  <c r="B6" i="9"/>
  <c r="F15" i="11" l="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14" i="11"/>
  <c r="I35" i="12" l="1"/>
  <c r="B50" i="4" l="1"/>
  <c r="B58" i="4"/>
  <c r="N9" i="7"/>
  <c r="H37" i="19" l="1"/>
  <c r="H33" i="19"/>
  <c r="H29" i="19"/>
  <c r="H25" i="19"/>
  <c r="H56" i="19"/>
  <c r="H38" i="19" s="1"/>
  <c r="H55" i="19"/>
  <c r="H54" i="19"/>
  <c r="H36" i="19" s="1"/>
  <c r="H53" i="19"/>
  <c r="H35" i="19" s="1"/>
  <c r="H52" i="19"/>
  <c r="H34" i="19" s="1"/>
  <c r="H51" i="19"/>
  <c r="H50" i="19"/>
  <c r="H32" i="19" s="1"/>
  <c r="H49" i="19"/>
  <c r="H31" i="19" s="1"/>
  <c r="H48" i="19"/>
  <c r="H30" i="19" s="1"/>
  <c r="H47" i="19"/>
  <c r="H46" i="19"/>
  <c r="H28" i="19" s="1"/>
  <c r="H45" i="19"/>
  <c r="H27" i="19" s="1"/>
  <c r="H44" i="19"/>
  <c r="H26" i="19" s="1"/>
  <c r="H43" i="19"/>
  <c r="I36" i="12" l="1"/>
  <c r="I37" i="12"/>
  <c r="I38" i="12"/>
  <c r="I39" i="12"/>
  <c r="I40" i="12"/>
  <c r="I41" i="12"/>
  <c r="I42" i="12"/>
  <c r="I43" i="12"/>
  <c r="B9" i="12" s="1"/>
  <c r="I44" i="12"/>
  <c r="T26" i="12"/>
  <c r="U26" i="12"/>
  <c r="S26" i="12"/>
  <c r="B10" i="22"/>
  <c r="I38" i="19"/>
  <c r="I34" i="19"/>
  <c r="I30" i="19"/>
  <c r="F39" i="19"/>
  <c r="F31" i="19"/>
  <c r="F27" i="19"/>
  <c r="C19" i="10"/>
  <c r="C20" i="10" s="1"/>
  <c r="D19" i="10"/>
  <c r="E19" i="10"/>
  <c r="E20" i="10" s="1"/>
  <c r="F19" i="10"/>
  <c r="D20" i="10"/>
  <c r="F20" i="10"/>
  <c r="B19" i="10"/>
  <c r="B20" i="10" s="1"/>
  <c r="G39" i="19"/>
  <c r="G28" i="19"/>
  <c r="C45" i="22"/>
  <c r="D45" i="22"/>
  <c r="E45" i="22"/>
  <c r="E25" i="22" s="1"/>
  <c r="F45" i="22"/>
  <c r="G45" i="22"/>
  <c r="H45" i="22"/>
  <c r="C46" i="22"/>
  <c r="C26" i="22" s="1"/>
  <c r="D46" i="22"/>
  <c r="E46" i="22"/>
  <c r="F46" i="22"/>
  <c r="G46" i="22"/>
  <c r="G26" i="22" s="1"/>
  <c r="H46" i="22"/>
  <c r="C47" i="22"/>
  <c r="D47" i="22"/>
  <c r="E47" i="22"/>
  <c r="E27" i="22" s="1"/>
  <c r="F47" i="22"/>
  <c r="G47" i="22"/>
  <c r="H47" i="22"/>
  <c r="C48" i="22"/>
  <c r="C28" i="22" s="1"/>
  <c r="D48" i="22"/>
  <c r="E48" i="22"/>
  <c r="F48" i="22"/>
  <c r="F28" i="22" s="1"/>
  <c r="G48" i="22"/>
  <c r="G28" i="22" s="1"/>
  <c r="H48" i="22"/>
  <c r="H28" i="22" s="1"/>
  <c r="C49" i="22"/>
  <c r="D49" i="22"/>
  <c r="E49" i="22"/>
  <c r="E29" i="22" s="1"/>
  <c r="F49" i="22"/>
  <c r="G49" i="22"/>
  <c r="G29" i="22" s="1"/>
  <c r="H49" i="22"/>
  <c r="H29" i="22" s="1"/>
  <c r="C50" i="22"/>
  <c r="C30" i="22" s="1"/>
  <c r="D50" i="22"/>
  <c r="E50" i="22"/>
  <c r="E30" i="22" s="1"/>
  <c r="F50" i="22"/>
  <c r="F30" i="22" s="1"/>
  <c r="G50" i="22"/>
  <c r="G30" i="22" s="1"/>
  <c r="H50" i="22"/>
  <c r="H30" i="22" s="1"/>
  <c r="C51" i="22"/>
  <c r="D51" i="22"/>
  <c r="E51" i="22"/>
  <c r="E31" i="22" s="1"/>
  <c r="F51" i="22"/>
  <c r="F31" i="22" s="1"/>
  <c r="G51" i="22"/>
  <c r="G31" i="22" s="1"/>
  <c r="H51" i="22"/>
  <c r="C52" i="22"/>
  <c r="C32" i="22" s="1"/>
  <c r="D52" i="22"/>
  <c r="E52" i="22"/>
  <c r="F52" i="22"/>
  <c r="F32" i="22" s="1"/>
  <c r="G52" i="22"/>
  <c r="G32" i="22" s="1"/>
  <c r="H52" i="22"/>
  <c r="H32" i="22" s="1"/>
  <c r="C53" i="22"/>
  <c r="D53" i="22"/>
  <c r="E53" i="22"/>
  <c r="E33" i="22" s="1"/>
  <c r="F53" i="22"/>
  <c r="G53" i="22"/>
  <c r="G33" i="22" s="1"/>
  <c r="H53" i="22"/>
  <c r="H33" i="22" s="1"/>
  <c r="C54" i="22"/>
  <c r="C34" i="22" s="1"/>
  <c r="D54" i="22"/>
  <c r="E54" i="22"/>
  <c r="E34" i="22" s="1"/>
  <c r="F54" i="22"/>
  <c r="F34" i="22" s="1"/>
  <c r="G54" i="22"/>
  <c r="G34" i="22" s="1"/>
  <c r="H54" i="22"/>
  <c r="H34" i="22" s="1"/>
  <c r="C55" i="22"/>
  <c r="D55" i="22"/>
  <c r="E55" i="22"/>
  <c r="E35" i="22" s="1"/>
  <c r="F55" i="22"/>
  <c r="F35" i="22" s="1"/>
  <c r="G55" i="22"/>
  <c r="G35" i="22" s="1"/>
  <c r="H55" i="22"/>
  <c r="C56" i="22"/>
  <c r="C36" i="22" s="1"/>
  <c r="D56" i="22"/>
  <c r="E56" i="22"/>
  <c r="F56" i="22"/>
  <c r="F36" i="22" s="1"/>
  <c r="G56" i="22"/>
  <c r="G36" i="22" s="1"/>
  <c r="H56" i="22"/>
  <c r="H36" i="22" s="1"/>
  <c r="C57" i="22"/>
  <c r="D57" i="22"/>
  <c r="E57" i="22"/>
  <c r="E37" i="22" s="1"/>
  <c r="F57" i="22"/>
  <c r="G57" i="22"/>
  <c r="G37" i="22" s="1"/>
  <c r="H57" i="22"/>
  <c r="H37" i="22" s="1"/>
  <c r="C58" i="22"/>
  <c r="C38" i="22" s="1"/>
  <c r="D58" i="22"/>
  <c r="E58" i="22"/>
  <c r="E38" i="22" s="1"/>
  <c r="F58" i="22"/>
  <c r="F38" i="22" s="1"/>
  <c r="G58" i="22"/>
  <c r="G38" i="22" s="1"/>
  <c r="H58" i="22"/>
  <c r="H38" i="22" s="1"/>
  <c r="C59" i="22"/>
  <c r="D59" i="22"/>
  <c r="E59" i="22"/>
  <c r="E39" i="22" s="1"/>
  <c r="F59" i="22"/>
  <c r="F39" i="22" s="1"/>
  <c r="G59" i="22"/>
  <c r="G39" i="22" s="1"/>
  <c r="H59" i="22"/>
  <c r="B59" i="22"/>
  <c r="B39" i="22" s="1"/>
  <c r="B58" i="22"/>
  <c r="B38" i="22" s="1"/>
  <c r="B57" i="22"/>
  <c r="B37" i="22" s="1"/>
  <c r="B56" i="22"/>
  <c r="B36" i="22" s="1"/>
  <c r="B55" i="22"/>
  <c r="B35" i="22" s="1"/>
  <c r="B54" i="22"/>
  <c r="B34" i="22" s="1"/>
  <c r="B53" i="22"/>
  <c r="B33" i="22" s="1"/>
  <c r="B52" i="22"/>
  <c r="B32" i="22" s="1"/>
  <c r="B51" i="22"/>
  <c r="B31" i="22" s="1"/>
  <c r="B50" i="22"/>
  <c r="B30" i="22" s="1"/>
  <c r="B49" i="22"/>
  <c r="B29" i="22" s="1"/>
  <c r="B48" i="22"/>
  <c r="B28" i="22" s="1"/>
  <c r="B47" i="22"/>
  <c r="B27" i="22" s="1"/>
  <c r="B46" i="22"/>
  <c r="B45" i="22"/>
  <c r="G57" i="19"/>
  <c r="F57" i="19"/>
  <c r="E57" i="19"/>
  <c r="D57" i="19"/>
  <c r="C57" i="19"/>
  <c r="B57" i="19"/>
  <c r="I56" i="19"/>
  <c r="F56" i="19"/>
  <c r="F38" i="19" s="1"/>
  <c r="E56" i="19"/>
  <c r="D56" i="19"/>
  <c r="C56" i="19"/>
  <c r="C38" i="19" s="1"/>
  <c r="B56" i="19"/>
  <c r="I55" i="19"/>
  <c r="I37" i="19" s="1"/>
  <c r="F55" i="19"/>
  <c r="F37" i="19" s="1"/>
  <c r="E55" i="19"/>
  <c r="D55" i="19"/>
  <c r="D37" i="19" s="1"/>
  <c r="C55" i="19"/>
  <c r="B55" i="19"/>
  <c r="B37" i="19" s="1"/>
  <c r="I54" i="19"/>
  <c r="I36" i="19" s="1"/>
  <c r="G54" i="19"/>
  <c r="G36" i="19" s="1"/>
  <c r="F54" i="19"/>
  <c r="F36" i="19" s="1"/>
  <c r="E54" i="19"/>
  <c r="E36" i="19" s="1"/>
  <c r="D54" i="19"/>
  <c r="C54" i="19"/>
  <c r="C36" i="19" s="1"/>
  <c r="B54" i="19"/>
  <c r="I53" i="19"/>
  <c r="I35" i="19" s="1"/>
  <c r="G53" i="19"/>
  <c r="G35" i="19" s="1"/>
  <c r="F53" i="19"/>
  <c r="F35" i="19" s="1"/>
  <c r="E53" i="19"/>
  <c r="D53" i="19"/>
  <c r="C53" i="19"/>
  <c r="B53" i="19"/>
  <c r="B35" i="19" s="1"/>
  <c r="I52" i="19"/>
  <c r="G52" i="19"/>
  <c r="G34" i="19" s="1"/>
  <c r="F52" i="19"/>
  <c r="F34" i="19" s="1"/>
  <c r="E52" i="19"/>
  <c r="E34" i="19" s="1"/>
  <c r="D52" i="19"/>
  <c r="C52" i="19"/>
  <c r="C34" i="19" s="1"/>
  <c r="B52" i="19"/>
  <c r="I51" i="19"/>
  <c r="I33" i="19" s="1"/>
  <c r="F51" i="19"/>
  <c r="F33" i="19" s="1"/>
  <c r="E51" i="19"/>
  <c r="D51" i="19"/>
  <c r="C51" i="19"/>
  <c r="C33" i="19" s="1"/>
  <c r="B51" i="19"/>
  <c r="B33" i="19" s="1"/>
  <c r="I50" i="19"/>
  <c r="I32" i="19" s="1"/>
  <c r="F50" i="19"/>
  <c r="F32" i="19" s="1"/>
  <c r="E50" i="19"/>
  <c r="E32" i="19" s="1"/>
  <c r="D50" i="19"/>
  <c r="C50" i="19"/>
  <c r="B50" i="19"/>
  <c r="I49" i="19"/>
  <c r="I31" i="19" s="1"/>
  <c r="F49" i="19"/>
  <c r="E49" i="19"/>
  <c r="D49" i="19"/>
  <c r="C49" i="19"/>
  <c r="B49" i="19"/>
  <c r="I48" i="19"/>
  <c r="F48" i="19"/>
  <c r="F30" i="19" s="1"/>
  <c r="E48" i="19"/>
  <c r="E30" i="19" s="1"/>
  <c r="D48" i="19"/>
  <c r="C48" i="19"/>
  <c r="C30" i="19" s="1"/>
  <c r="B48" i="19"/>
  <c r="I47" i="19"/>
  <c r="I29" i="19" s="1"/>
  <c r="F47" i="19"/>
  <c r="F29" i="19" s="1"/>
  <c r="E47" i="19"/>
  <c r="D47" i="19"/>
  <c r="C47" i="19"/>
  <c r="C29" i="19" s="1"/>
  <c r="B47" i="19"/>
  <c r="B29" i="19" s="1"/>
  <c r="I46" i="19"/>
  <c r="I28" i="19" s="1"/>
  <c r="G46" i="19"/>
  <c r="F46" i="19"/>
  <c r="F28" i="19" s="1"/>
  <c r="E46" i="19"/>
  <c r="E28" i="19" s="1"/>
  <c r="D46" i="19"/>
  <c r="C46" i="19"/>
  <c r="B46" i="19"/>
  <c r="B28" i="19" s="1"/>
  <c r="I45" i="19"/>
  <c r="I27" i="19" s="1"/>
  <c r="G45" i="19"/>
  <c r="G27" i="19" s="1"/>
  <c r="F45" i="19"/>
  <c r="E45" i="19"/>
  <c r="E27" i="19" s="1"/>
  <c r="D45" i="19"/>
  <c r="C45" i="19"/>
  <c r="B45" i="19"/>
  <c r="G44" i="19"/>
  <c r="G26" i="19" s="1"/>
  <c r="F44" i="19"/>
  <c r="F26" i="19" s="1"/>
  <c r="E44" i="19"/>
  <c r="D44" i="19"/>
  <c r="C44" i="19"/>
  <c r="C26" i="19" s="1"/>
  <c r="B44" i="19"/>
  <c r="G43" i="19"/>
  <c r="G25" i="19" s="1"/>
  <c r="E43" i="19"/>
  <c r="E25" i="19" s="1"/>
  <c r="D43" i="19"/>
  <c r="C43" i="19"/>
  <c r="B43" i="19"/>
  <c r="E39" i="19"/>
  <c r="C39" i="19"/>
  <c r="B39" i="19"/>
  <c r="E38" i="19"/>
  <c r="B38" i="19"/>
  <c r="E37" i="19"/>
  <c r="C37" i="19"/>
  <c r="B36" i="19"/>
  <c r="E35" i="19"/>
  <c r="C35" i="19"/>
  <c r="B34" i="19"/>
  <c r="E33" i="19"/>
  <c r="C32" i="19"/>
  <c r="B32" i="19"/>
  <c r="E31" i="19"/>
  <c r="C31" i="19"/>
  <c r="B31" i="19"/>
  <c r="B30" i="19"/>
  <c r="E29" i="19"/>
  <c r="C28" i="19"/>
  <c r="C27" i="19"/>
  <c r="B27" i="19"/>
  <c r="E26" i="19"/>
  <c r="B26" i="19"/>
  <c r="C25" i="19"/>
  <c r="B25" i="19"/>
  <c r="C25" i="16"/>
  <c r="C29" i="16"/>
  <c r="C33" i="16"/>
  <c r="C37" i="16"/>
  <c r="C43" i="16"/>
  <c r="C44" i="16"/>
  <c r="C26" i="16" s="1"/>
  <c r="C45" i="16"/>
  <c r="C27" i="16" s="1"/>
  <c r="C46" i="16"/>
  <c r="C28" i="16" s="1"/>
  <c r="C47" i="16"/>
  <c r="C48" i="16"/>
  <c r="C30" i="16" s="1"/>
  <c r="C49" i="16"/>
  <c r="C31" i="16" s="1"/>
  <c r="C50" i="16"/>
  <c r="C32" i="16" s="1"/>
  <c r="C51" i="16"/>
  <c r="C52" i="16"/>
  <c r="C34" i="16" s="1"/>
  <c r="C53" i="16"/>
  <c r="C35" i="16" s="1"/>
  <c r="C54" i="16"/>
  <c r="C36" i="16" s="1"/>
  <c r="C55" i="16"/>
  <c r="C56" i="16"/>
  <c r="C38" i="16" s="1"/>
  <c r="C57" i="16"/>
  <c r="C39" i="16" s="1"/>
  <c r="O9" i="10"/>
  <c r="O8" i="10" s="1"/>
  <c r="O7" i="10" s="1"/>
  <c r="O6" i="10" s="1"/>
  <c r="O10" i="10"/>
  <c r="O14" i="10"/>
  <c r="O15" i="10" s="1"/>
  <c r="O16" i="10" s="1"/>
  <c r="O17" i="10" s="1"/>
  <c r="O18" i="10" s="1"/>
  <c r="O19" i="10" s="1"/>
  <c r="O20" i="10" s="1"/>
  <c r="D31" i="22" s="1"/>
  <c r="H11" i="9" s="1"/>
  <c r="O13" i="10"/>
  <c r="B34" i="16"/>
  <c r="B26" i="16"/>
  <c r="D43" i="16"/>
  <c r="E43" i="16"/>
  <c r="E25" i="16" s="1"/>
  <c r="G43" i="16"/>
  <c r="G25" i="16" s="1"/>
  <c r="H43" i="16"/>
  <c r="I43" i="16"/>
  <c r="D44" i="16"/>
  <c r="E44" i="16"/>
  <c r="E26" i="16" s="1"/>
  <c r="F44" i="16"/>
  <c r="G44" i="16"/>
  <c r="G26" i="16" s="1"/>
  <c r="H44" i="16"/>
  <c r="I44" i="16"/>
  <c r="I26" i="16" s="1"/>
  <c r="D45" i="16"/>
  <c r="E45" i="16"/>
  <c r="E27" i="16" s="1"/>
  <c r="F45" i="16"/>
  <c r="F27" i="16" s="1"/>
  <c r="G45" i="16"/>
  <c r="H45" i="16"/>
  <c r="I45" i="16"/>
  <c r="D46" i="16"/>
  <c r="E46" i="16"/>
  <c r="E28" i="16" s="1"/>
  <c r="F46" i="16"/>
  <c r="G46" i="16"/>
  <c r="H46" i="16"/>
  <c r="I46" i="16"/>
  <c r="I28" i="16" s="1"/>
  <c r="D47" i="16"/>
  <c r="E47" i="16"/>
  <c r="E29" i="16" s="1"/>
  <c r="F47" i="16"/>
  <c r="F29" i="16" s="1"/>
  <c r="G47" i="16"/>
  <c r="G29" i="16" s="1"/>
  <c r="H47" i="16"/>
  <c r="I47" i="16"/>
  <c r="I29" i="16" s="1"/>
  <c r="D48" i="16"/>
  <c r="E48" i="16"/>
  <c r="E30" i="16" s="1"/>
  <c r="F48" i="16"/>
  <c r="G48" i="16"/>
  <c r="H48" i="16"/>
  <c r="H30" i="16" s="1"/>
  <c r="I48" i="16"/>
  <c r="I30" i="16" s="1"/>
  <c r="D49" i="16"/>
  <c r="D31" i="16" s="1"/>
  <c r="E49" i="16"/>
  <c r="E31" i="16" s="1"/>
  <c r="F49" i="16"/>
  <c r="F31" i="16" s="1"/>
  <c r="G49" i="16"/>
  <c r="H49" i="16"/>
  <c r="I49" i="16"/>
  <c r="I31" i="16" s="1"/>
  <c r="D50" i="16"/>
  <c r="E50" i="16"/>
  <c r="E32" i="16" s="1"/>
  <c r="F50" i="16"/>
  <c r="G50" i="16"/>
  <c r="H50" i="16"/>
  <c r="H32" i="16" s="1"/>
  <c r="I50" i="16"/>
  <c r="I32" i="16" s="1"/>
  <c r="D51" i="16"/>
  <c r="E51" i="16"/>
  <c r="E33" i="16" s="1"/>
  <c r="F51" i="16"/>
  <c r="F33" i="16" s="1"/>
  <c r="G51" i="16"/>
  <c r="G33" i="16" s="1"/>
  <c r="H51" i="16"/>
  <c r="I51" i="16"/>
  <c r="I33" i="16" s="1"/>
  <c r="D52" i="16"/>
  <c r="E52" i="16"/>
  <c r="E34" i="16" s="1"/>
  <c r="F52" i="16"/>
  <c r="G52" i="16"/>
  <c r="G34" i="16" s="1"/>
  <c r="H52" i="16"/>
  <c r="I52" i="16"/>
  <c r="I34" i="16" s="1"/>
  <c r="D53" i="16"/>
  <c r="D35" i="16" s="1"/>
  <c r="E53" i="16"/>
  <c r="E35" i="16" s="1"/>
  <c r="F53" i="16"/>
  <c r="G53" i="16"/>
  <c r="G35" i="16" s="1"/>
  <c r="H53" i="16"/>
  <c r="I53" i="16"/>
  <c r="D54" i="16"/>
  <c r="E54" i="16"/>
  <c r="E36" i="16" s="1"/>
  <c r="F54" i="16"/>
  <c r="G54" i="16"/>
  <c r="G36" i="16" s="1"/>
  <c r="H54" i="16"/>
  <c r="I54" i="16"/>
  <c r="I36" i="16" s="1"/>
  <c r="D55" i="16"/>
  <c r="E55" i="16"/>
  <c r="E37" i="16" s="1"/>
  <c r="F55" i="16"/>
  <c r="G55" i="16"/>
  <c r="G37" i="16" s="1"/>
  <c r="H55" i="16"/>
  <c r="I55" i="16"/>
  <c r="D56" i="16"/>
  <c r="E56" i="16"/>
  <c r="E38" i="16" s="1"/>
  <c r="F56" i="16"/>
  <c r="G56" i="16"/>
  <c r="G38" i="16" s="1"/>
  <c r="H56" i="16"/>
  <c r="H38" i="16" s="1"/>
  <c r="I56" i="16"/>
  <c r="I38" i="16" s="1"/>
  <c r="D57" i="16"/>
  <c r="E57" i="16"/>
  <c r="E39" i="16" s="1"/>
  <c r="F57" i="16"/>
  <c r="F39" i="16" s="1"/>
  <c r="G57" i="16"/>
  <c r="G39" i="16" s="1"/>
  <c r="B44" i="16"/>
  <c r="B45" i="16"/>
  <c r="B27" i="16" s="1"/>
  <c r="B46" i="16"/>
  <c r="B28" i="16" s="1"/>
  <c r="B47" i="16"/>
  <c r="B29" i="16" s="1"/>
  <c r="B48" i="16"/>
  <c r="B30" i="16" s="1"/>
  <c r="B49" i="16"/>
  <c r="B31" i="16" s="1"/>
  <c r="B50" i="16"/>
  <c r="B32" i="16" s="1"/>
  <c r="B51" i="16"/>
  <c r="B33" i="16" s="1"/>
  <c r="B52" i="16"/>
  <c r="B53" i="16"/>
  <c r="B35" i="16" s="1"/>
  <c r="B54" i="16"/>
  <c r="B36" i="16" s="1"/>
  <c r="B55" i="16"/>
  <c r="B37" i="16" s="1"/>
  <c r="B56" i="16"/>
  <c r="B38" i="16" s="1"/>
  <c r="B57" i="16"/>
  <c r="B39" i="16" s="1"/>
  <c r="H36" i="16"/>
  <c r="H35" i="16"/>
  <c r="H31" i="16"/>
  <c r="H28" i="16"/>
  <c r="H27" i="16"/>
  <c r="H37" i="16"/>
  <c r="H34" i="16"/>
  <c r="H33" i="16"/>
  <c r="H29" i="16"/>
  <c r="H26" i="16"/>
  <c r="H25" i="16"/>
  <c r="I37" i="16"/>
  <c r="F37" i="16"/>
  <c r="F36" i="16"/>
  <c r="I35" i="16"/>
  <c r="F35" i="16"/>
  <c r="G32" i="16"/>
  <c r="F32" i="16"/>
  <c r="G30" i="16"/>
  <c r="G28" i="16"/>
  <c r="I27" i="16"/>
  <c r="I25" i="16"/>
  <c r="B43" i="16"/>
  <c r="B25" i="16" s="1"/>
  <c r="F38" i="16"/>
  <c r="F34" i="16"/>
  <c r="G31" i="16"/>
  <c r="F30" i="16"/>
  <c r="F28" i="16"/>
  <c r="G27" i="16"/>
  <c r="F26" i="16"/>
  <c r="D25" i="19" l="1"/>
  <c r="B25" i="22"/>
  <c r="G27" i="22"/>
  <c r="E26" i="22"/>
  <c r="G25" i="22"/>
  <c r="B26" i="22"/>
  <c r="F27" i="22"/>
  <c r="H26" i="22"/>
  <c r="F26" i="22"/>
  <c r="H25" i="22"/>
  <c r="D27" i="16"/>
  <c r="D28" i="19"/>
  <c r="D39" i="19"/>
  <c r="D28" i="22"/>
  <c r="E11" i="9" s="1"/>
  <c r="C31" i="22"/>
  <c r="C37" i="22"/>
  <c r="E32" i="22"/>
  <c r="F37" i="22"/>
  <c r="F33" i="22"/>
  <c r="D25" i="16"/>
  <c r="D29" i="19"/>
  <c r="D33" i="19"/>
  <c r="D35" i="19"/>
  <c r="D25" i="22"/>
  <c r="D27" i="22"/>
  <c r="D11" i="9" s="1"/>
  <c r="D29" i="22"/>
  <c r="F11" i="9" s="1"/>
  <c r="D37" i="22"/>
  <c r="N11" i="9" s="1"/>
  <c r="D39" i="22"/>
  <c r="P11" i="9" s="1"/>
  <c r="C27" i="22"/>
  <c r="C33" i="22"/>
  <c r="C35" i="22"/>
  <c r="E28" i="22"/>
  <c r="H39" i="22"/>
  <c r="H35" i="22"/>
  <c r="H31" i="22"/>
  <c r="H27" i="22"/>
  <c r="F25" i="22"/>
  <c r="D39" i="16"/>
  <c r="D37" i="16"/>
  <c r="D33" i="16"/>
  <c r="D29" i="16"/>
  <c r="D27" i="19"/>
  <c r="D35" i="22"/>
  <c r="L11" i="9" s="1"/>
  <c r="D38" i="22"/>
  <c r="O11" i="9" s="1"/>
  <c r="D36" i="22"/>
  <c r="M11" i="9" s="1"/>
  <c r="D34" i="22"/>
  <c r="K11" i="9" s="1"/>
  <c r="D32" i="22"/>
  <c r="I11" i="9" s="1"/>
  <c r="D30" i="22"/>
  <c r="G11" i="9" s="1"/>
  <c r="D32" i="19"/>
  <c r="D36" i="19"/>
  <c r="D26" i="22"/>
  <c r="D33" i="22"/>
  <c r="J11" i="9" s="1"/>
  <c r="C25" i="22"/>
  <c r="C29" i="22"/>
  <c r="C39" i="22"/>
  <c r="E36" i="22"/>
  <c r="F29" i="22"/>
  <c r="D38" i="16"/>
  <c r="D36" i="16"/>
  <c r="D34" i="16"/>
  <c r="D32" i="16"/>
  <c r="D30" i="16"/>
  <c r="D28" i="16"/>
  <c r="D26" i="16"/>
  <c r="D26" i="19"/>
  <c r="D30" i="19"/>
  <c r="D34" i="19"/>
  <c r="D38" i="19"/>
  <c r="D31" i="19"/>
  <c r="H30" i="12"/>
  <c r="H23" i="12"/>
  <c r="H27" i="12"/>
  <c r="H20" i="12"/>
  <c r="H24" i="12"/>
  <c r="H28" i="12"/>
  <c r="H21" i="12"/>
  <c r="H25" i="12"/>
  <c r="H29" i="12"/>
  <c r="H22" i="12"/>
  <c r="H26" i="12"/>
  <c r="H19" i="12"/>
  <c r="J30" i="12"/>
  <c r="J23" i="12"/>
  <c r="J27" i="12"/>
  <c r="J20" i="12"/>
  <c r="J24" i="12"/>
  <c r="J28" i="12"/>
  <c r="J21" i="12"/>
  <c r="J25" i="12"/>
  <c r="J29" i="12"/>
  <c r="J22" i="12"/>
  <c r="J26" i="12"/>
  <c r="J19" i="12"/>
  <c r="D21" i="12"/>
  <c r="I30" i="12"/>
  <c r="I23" i="12"/>
  <c r="I27" i="12"/>
  <c r="I20" i="12"/>
  <c r="I24" i="12"/>
  <c r="I28" i="12"/>
  <c r="I21" i="12"/>
  <c r="I25" i="12"/>
  <c r="I29" i="12"/>
  <c r="I22" i="12"/>
  <c r="I26" i="12"/>
  <c r="I19" i="12"/>
  <c r="D30" i="12"/>
  <c r="D41" i="12" s="1"/>
  <c r="D22" i="12"/>
  <c r="D26" i="12"/>
  <c r="D19" i="12"/>
  <c r="D27" i="12"/>
  <c r="D23" i="12"/>
  <c r="D28" i="12"/>
  <c r="D24" i="12"/>
  <c r="D20" i="12"/>
  <c r="D29" i="12"/>
  <c r="D25" i="12"/>
  <c r="C11" i="9"/>
  <c r="B11" i="9" l="1"/>
  <c r="D42" i="12"/>
  <c r="D36" i="12"/>
  <c r="D44" i="12"/>
  <c r="D43" i="12"/>
  <c r="D38" i="12"/>
  <c r="D37" i="12"/>
  <c r="D35" i="12"/>
  <c r="D40" i="12"/>
  <c r="D39" i="12"/>
  <c r="E36" i="12"/>
  <c r="E38" i="12"/>
  <c r="E40" i="12"/>
  <c r="E42" i="12"/>
  <c r="E44" i="12"/>
  <c r="E35" i="12"/>
  <c r="E37" i="12"/>
  <c r="E39" i="12"/>
  <c r="E41" i="12"/>
  <c r="E43" i="12"/>
  <c r="C36" i="12"/>
  <c r="C40" i="12"/>
  <c r="C44" i="12"/>
  <c r="C37" i="12"/>
  <c r="C41" i="12"/>
  <c r="C35" i="12"/>
  <c r="C38" i="12"/>
  <c r="C42" i="12"/>
  <c r="C39" i="12"/>
  <c r="C43" i="12"/>
  <c r="G18" i="10"/>
  <c r="G17" i="10"/>
  <c r="G16" i="10"/>
  <c r="G15" i="10"/>
  <c r="G14" i="10"/>
  <c r="G13" i="10"/>
  <c r="G12" i="10"/>
  <c r="G11" i="10"/>
  <c r="G10" i="10"/>
  <c r="G9" i="10"/>
  <c r="G8" i="10"/>
  <c r="G7" i="10"/>
  <c r="E22" i="7"/>
  <c r="D22" i="7"/>
  <c r="C22" i="7"/>
  <c r="B22" i="7"/>
  <c r="F12" i="7"/>
  <c r="I20" i="7" s="1"/>
  <c r="E12" i="7"/>
  <c r="D12" i="7"/>
  <c r="G18" i="7" s="1"/>
  <c r="C12" i="7"/>
  <c r="F19" i="7" s="1"/>
  <c r="B12" i="7"/>
  <c r="E20" i="7" s="1"/>
  <c r="I17" i="7" l="1"/>
  <c r="I21" i="7"/>
  <c r="H22" i="7"/>
  <c r="H17" i="7"/>
  <c r="H18" i="7"/>
  <c r="I22" i="7"/>
  <c r="G19" i="10"/>
  <c r="G20" i="10" s="1"/>
  <c r="G19" i="7"/>
  <c r="E17" i="7"/>
  <c r="E21" i="7"/>
  <c r="B11" i="12"/>
  <c r="F20" i="7"/>
  <c r="F17" i="7"/>
  <c r="E18" i="7"/>
  <c r="I18" i="7"/>
  <c r="H19" i="7"/>
  <c r="G20" i="7"/>
  <c r="F21" i="7"/>
  <c r="F22" i="7"/>
  <c r="G17" i="7"/>
  <c r="F18" i="7"/>
  <c r="E19" i="7"/>
  <c r="I19" i="7"/>
  <c r="H20" i="7"/>
  <c r="G21" i="7"/>
  <c r="G22" i="7"/>
  <c r="H21" i="7"/>
  <c r="B46" i="6"/>
  <c r="B26" i="6" s="1"/>
  <c r="C46" i="6"/>
  <c r="C26" i="6" s="1"/>
  <c r="D46" i="6"/>
  <c r="D26" i="6" s="1"/>
  <c r="E46" i="6"/>
  <c r="E26" i="6" s="1"/>
  <c r="F46" i="6"/>
  <c r="F26" i="6" s="1"/>
  <c r="G46" i="6"/>
  <c r="G26" i="6" s="1"/>
  <c r="H46" i="6"/>
  <c r="H26" i="6" s="1"/>
  <c r="I46" i="6"/>
  <c r="I26" i="6" s="1"/>
  <c r="J46" i="6"/>
  <c r="J26" i="6" s="1"/>
  <c r="K46" i="6"/>
  <c r="K26" i="6" s="1"/>
  <c r="B47" i="6"/>
  <c r="B27" i="6" s="1"/>
  <c r="C47" i="6"/>
  <c r="C27" i="6" s="1"/>
  <c r="D47" i="6"/>
  <c r="D27" i="6" s="1"/>
  <c r="E47" i="6"/>
  <c r="E27" i="6" s="1"/>
  <c r="F47" i="6"/>
  <c r="F27" i="6" s="1"/>
  <c r="G47" i="6"/>
  <c r="G27" i="6" s="1"/>
  <c r="H47" i="6"/>
  <c r="H27" i="6" s="1"/>
  <c r="I47" i="6"/>
  <c r="I27" i="6" s="1"/>
  <c r="J47" i="6"/>
  <c r="J27" i="6" s="1"/>
  <c r="K47" i="6"/>
  <c r="K27" i="6" s="1"/>
  <c r="B48" i="6"/>
  <c r="B28" i="6" s="1"/>
  <c r="C48" i="6"/>
  <c r="C28" i="6" s="1"/>
  <c r="D48" i="6"/>
  <c r="D28" i="6" s="1"/>
  <c r="E48" i="6"/>
  <c r="E28" i="6" s="1"/>
  <c r="F48" i="6"/>
  <c r="F28" i="6" s="1"/>
  <c r="G48" i="6"/>
  <c r="G28" i="6" s="1"/>
  <c r="H48" i="6"/>
  <c r="H28" i="6" s="1"/>
  <c r="I48" i="6"/>
  <c r="I28" i="6" s="1"/>
  <c r="J48" i="6"/>
  <c r="J28" i="6" s="1"/>
  <c r="K48" i="6"/>
  <c r="K28" i="6" s="1"/>
  <c r="B49" i="6"/>
  <c r="B29" i="6" s="1"/>
  <c r="C49" i="6"/>
  <c r="C29" i="6" s="1"/>
  <c r="D49" i="6"/>
  <c r="D29" i="6" s="1"/>
  <c r="E49" i="6"/>
  <c r="E29" i="6" s="1"/>
  <c r="F49" i="6"/>
  <c r="F29" i="6" s="1"/>
  <c r="G49" i="6"/>
  <c r="G29" i="6" s="1"/>
  <c r="H49" i="6"/>
  <c r="H29" i="6" s="1"/>
  <c r="I49" i="6"/>
  <c r="I29" i="6" s="1"/>
  <c r="J49" i="6"/>
  <c r="J29" i="6" s="1"/>
  <c r="K49" i="6"/>
  <c r="K29" i="6" s="1"/>
  <c r="B50" i="6"/>
  <c r="B30" i="6" s="1"/>
  <c r="C50" i="6"/>
  <c r="C30" i="6" s="1"/>
  <c r="D50" i="6"/>
  <c r="D30" i="6" s="1"/>
  <c r="E50" i="6"/>
  <c r="E30" i="6" s="1"/>
  <c r="F50" i="6"/>
  <c r="F30" i="6" s="1"/>
  <c r="G50" i="6"/>
  <c r="G30" i="6" s="1"/>
  <c r="H50" i="6"/>
  <c r="H30" i="6" s="1"/>
  <c r="I50" i="6"/>
  <c r="I30" i="6" s="1"/>
  <c r="J50" i="6"/>
  <c r="J30" i="6" s="1"/>
  <c r="K50" i="6"/>
  <c r="K30" i="6" s="1"/>
  <c r="B51" i="6"/>
  <c r="B31" i="6" s="1"/>
  <c r="C51" i="6"/>
  <c r="C31" i="6" s="1"/>
  <c r="D51" i="6"/>
  <c r="D31" i="6" s="1"/>
  <c r="E51" i="6"/>
  <c r="E31" i="6" s="1"/>
  <c r="F51" i="6"/>
  <c r="F31" i="6" s="1"/>
  <c r="G51" i="6"/>
  <c r="G31" i="6" s="1"/>
  <c r="H51" i="6"/>
  <c r="H31" i="6" s="1"/>
  <c r="I51" i="6"/>
  <c r="I31" i="6" s="1"/>
  <c r="J51" i="6"/>
  <c r="J31" i="6" s="1"/>
  <c r="K51" i="6"/>
  <c r="K31" i="6" s="1"/>
  <c r="B52" i="6"/>
  <c r="B32" i="6" s="1"/>
  <c r="C52" i="6"/>
  <c r="C32" i="6" s="1"/>
  <c r="D52" i="6"/>
  <c r="D32" i="6" s="1"/>
  <c r="E52" i="6"/>
  <c r="E32" i="6" s="1"/>
  <c r="F52" i="6"/>
  <c r="F32" i="6" s="1"/>
  <c r="G52" i="6"/>
  <c r="G32" i="6" s="1"/>
  <c r="H52" i="6"/>
  <c r="H32" i="6" s="1"/>
  <c r="I52" i="6"/>
  <c r="I32" i="6" s="1"/>
  <c r="J52" i="6"/>
  <c r="J32" i="6" s="1"/>
  <c r="K52" i="6"/>
  <c r="K32" i="6" s="1"/>
  <c r="B53" i="6"/>
  <c r="B33" i="6" s="1"/>
  <c r="C53" i="6"/>
  <c r="C33" i="6" s="1"/>
  <c r="D53" i="6"/>
  <c r="D33" i="6" s="1"/>
  <c r="E53" i="6"/>
  <c r="E33" i="6" s="1"/>
  <c r="F53" i="6"/>
  <c r="F33" i="6" s="1"/>
  <c r="G53" i="6"/>
  <c r="G33" i="6" s="1"/>
  <c r="H53" i="6"/>
  <c r="H33" i="6" s="1"/>
  <c r="I53" i="6"/>
  <c r="I33" i="6" s="1"/>
  <c r="J53" i="6"/>
  <c r="J33" i="6" s="1"/>
  <c r="K53" i="6"/>
  <c r="K33" i="6" s="1"/>
  <c r="B54" i="6"/>
  <c r="B34" i="6" s="1"/>
  <c r="C54" i="6"/>
  <c r="C34" i="6" s="1"/>
  <c r="D54" i="6"/>
  <c r="D34" i="6" s="1"/>
  <c r="E54" i="6"/>
  <c r="E34" i="6" s="1"/>
  <c r="F54" i="6"/>
  <c r="F34" i="6" s="1"/>
  <c r="G54" i="6"/>
  <c r="G34" i="6" s="1"/>
  <c r="H54" i="6"/>
  <c r="H34" i="6" s="1"/>
  <c r="I54" i="6"/>
  <c r="I34" i="6" s="1"/>
  <c r="J54" i="6"/>
  <c r="J34" i="6" s="1"/>
  <c r="K54" i="6"/>
  <c r="K34" i="6" s="1"/>
  <c r="B55" i="6"/>
  <c r="B35" i="6" s="1"/>
  <c r="C55" i="6"/>
  <c r="C35" i="6" s="1"/>
  <c r="D55" i="6"/>
  <c r="D35" i="6" s="1"/>
  <c r="E55" i="6"/>
  <c r="E35" i="6" s="1"/>
  <c r="F55" i="6"/>
  <c r="F35" i="6" s="1"/>
  <c r="G55" i="6"/>
  <c r="G35" i="6" s="1"/>
  <c r="H55" i="6"/>
  <c r="H35" i="6" s="1"/>
  <c r="I55" i="6"/>
  <c r="I35" i="6" s="1"/>
  <c r="J55" i="6"/>
  <c r="J35" i="6" s="1"/>
  <c r="K55" i="6"/>
  <c r="K35" i="6" s="1"/>
  <c r="B56" i="6"/>
  <c r="B36" i="6" s="1"/>
  <c r="C56" i="6"/>
  <c r="C36" i="6" s="1"/>
  <c r="D56" i="6"/>
  <c r="D36" i="6" s="1"/>
  <c r="E56" i="6"/>
  <c r="E36" i="6" s="1"/>
  <c r="F56" i="6"/>
  <c r="F36" i="6" s="1"/>
  <c r="G56" i="6"/>
  <c r="G36" i="6" s="1"/>
  <c r="H56" i="6"/>
  <c r="H36" i="6" s="1"/>
  <c r="I56" i="6"/>
  <c r="I36" i="6" s="1"/>
  <c r="J56" i="6"/>
  <c r="J36" i="6" s="1"/>
  <c r="K56" i="6"/>
  <c r="K36" i="6" s="1"/>
  <c r="B57" i="6"/>
  <c r="B37" i="6" s="1"/>
  <c r="C57" i="6"/>
  <c r="C37" i="6" s="1"/>
  <c r="D57" i="6"/>
  <c r="D37" i="6" s="1"/>
  <c r="E57" i="6"/>
  <c r="E37" i="6" s="1"/>
  <c r="F57" i="6"/>
  <c r="F37" i="6" s="1"/>
  <c r="G57" i="6"/>
  <c r="G37" i="6" s="1"/>
  <c r="H57" i="6"/>
  <c r="H37" i="6" s="1"/>
  <c r="I57" i="6"/>
  <c r="I37" i="6" s="1"/>
  <c r="J57" i="6"/>
  <c r="J37" i="6" s="1"/>
  <c r="K57" i="6"/>
  <c r="K37" i="6" s="1"/>
  <c r="B58" i="6"/>
  <c r="B38" i="6" s="1"/>
  <c r="C58" i="6"/>
  <c r="C38" i="6" s="1"/>
  <c r="D58" i="6"/>
  <c r="D38" i="6" s="1"/>
  <c r="E58" i="6"/>
  <c r="E38" i="6" s="1"/>
  <c r="F58" i="6"/>
  <c r="F38" i="6" s="1"/>
  <c r="G58" i="6"/>
  <c r="G38" i="6" s="1"/>
  <c r="H58" i="6"/>
  <c r="H38" i="6" s="1"/>
  <c r="I58" i="6"/>
  <c r="I38" i="6" s="1"/>
  <c r="J58" i="6"/>
  <c r="J38" i="6" s="1"/>
  <c r="K58" i="6"/>
  <c r="K38" i="6" s="1"/>
  <c r="C45" i="6"/>
  <c r="C25" i="6" s="1"/>
  <c r="D45" i="6"/>
  <c r="D25" i="6" s="1"/>
  <c r="E45" i="6"/>
  <c r="E25" i="6" s="1"/>
  <c r="F45" i="6"/>
  <c r="F25" i="6" s="1"/>
  <c r="G45" i="6"/>
  <c r="G25" i="6" s="1"/>
  <c r="H45" i="6"/>
  <c r="H25" i="6" s="1"/>
  <c r="I45" i="6"/>
  <c r="I25" i="6" s="1"/>
  <c r="J45" i="6"/>
  <c r="J25" i="6" s="1"/>
  <c r="K45" i="6"/>
  <c r="K25" i="6" s="1"/>
  <c r="B45" i="6"/>
  <c r="B25" i="6" s="1"/>
</calcChain>
</file>

<file path=xl/sharedStrings.xml><?xml version="1.0" encoding="utf-8"?>
<sst xmlns="http://schemas.openxmlformats.org/spreadsheetml/2006/main" count="3405" uniqueCount="180">
  <si>
    <t>Year</t>
  </si>
  <si>
    <t>Netweight (kg)</t>
  </si>
  <si>
    <t>Unit</t>
  </si>
  <si>
    <t>ShortDescription</t>
  </si>
  <si>
    <t>Trade type</t>
  </si>
  <si>
    <t>Estimation Description</t>
  </si>
  <si>
    <t>Germany</t>
  </si>
  <si>
    <t>Argentina</t>
  </si>
  <si>
    <t>kg</t>
  </si>
  <si>
    <t>Grapes, fresh</t>
  </si>
  <si>
    <t>Imports</t>
  </si>
  <si>
    <t>no estimation</t>
  </si>
  <si>
    <t>Brazil</t>
  </si>
  <si>
    <t>Chile</t>
  </si>
  <si>
    <t>Egypt</t>
  </si>
  <si>
    <t>Greece</t>
  </si>
  <si>
    <t>Italy</t>
  </si>
  <si>
    <t>South Africa</t>
  </si>
  <si>
    <t>Spain</t>
  </si>
  <si>
    <t>Turkey</t>
  </si>
  <si>
    <t>World</t>
  </si>
  <si>
    <t>both quantity and netweight</t>
  </si>
  <si>
    <t>Importer</t>
  </si>
  <si>
    <t>Exporter</t>
  </si>
  <si>
    <t>Value ($)</t>
  </si>
  <si>
    <t>Étiquettes de lignes</t>
  </si>
  <si>
    <t>(Tous)</t>
  </si>
  <si>
    <t>Étiquettes de colonnes</t>
  </si>
  <si>
    <t>Somme de Netweight (kg)</t>
  </si>
  <si>
    <t>Somme de Value ($)</t>
  </si>
  <si>
    <t>Volume (kg)</t>
  </si>
  <si>
    <t>Unit Value ($/kg)</t>
  </si>
  <si>
    <t>Sales in Grocery Retailing by Category</t>
  </si>
  <si>
    <t>Source: Euromonitor International</t>
  </si>
  <si>
    <t>Value in billions of euros</t>
  </si>
  <si>
    <t>Edeka</t>
  </si>
  <si>
    <t>Schwarz</t>
  </si>
  <si>
    <t>Type of Outlet</t>
  </si>
  <si>
    <t>Aldi</t>
  </si>
  <si>
    <t>Discounters</t>
  </si>
  <si>
    <t>Rewe</t>
  </si>
  <si>
    <t>Supermarkets</t>
  </si>
  <si>
    <t>Metro</t>
  </si>
  <si>
    <t>Hypermarkets</t>
  </si>
  <si>
    <t>Other</t>
  </si>
  <si>
    <t xml:space="preserve">Traditional Grocery Retailers </t>
  </si>
  <si>
    <t>Convenience Stores</t>
  </si>
  <si>
    <t>TOTAL</t>
  </si>
  <si>
    <t>Percentage</t>
  </si>
  <si>
    <t>Fruit consumption in Germany</t>
  </si>
  <si>
    <t>Apples</t>
  </si>
  <si>
    <t>Bananas</t>
  </si>
  <si>
    <t>Oranges</t>
  </si>
  <si>
    <t>Grapes</t>
  </si>
  <si>
    <t>Pears</t>
  </si>
  <si>
    <t>Strawberries</t>
  </si>
  <si>
    <t>USA</t>
  </si>
  <si>
    <t>UK</t>
  </si>
  <si>
    <t>France</t>
  </si>
  <si>
    <t>Sources: other tabs</t>
  </si>
  <si>
    <t>€/kg (real terms)</t>
  </si>
  <si>
    <t>Inflation rate Indexes (CPI)</t>
  </si>
  <si>
    <t>Ecuador</t>
  </si>
  <si>
    <t>Colombia</t>
  </si>
  <si>
    <t>Costa Rica</t>
  </si>
  <si>
    <t>Dom Rep</t>
  </si>
  <si>
    <t>Cameroon</t>
  </si>
  <si>
    <t>EU-27</t>
  </si>
  <si>
    <t>Euro Zone</t>
  </si>
  <si>
    <t>Source : CEPAL</t>
  </si>
  <si>
    <t>Source : IMF</t>
  </si>
  <si>
    <t>Source : US Bureau of Economic Analysis</t>
  </si>
  <si>
    <t>Source : Eurostat</t>
  </si>
  <si>
    <t>Exchange Rates</t>
  </si>
  <si>
    <t>Source</t>
  </si>
  <si>
    <t>http://fxtop.com/en/historical-exchange-rates.php</t>
  </si>
  <si>
    <t>EUR-&gt;USD</t>
  </si>
  <si>
    <t>GBP-&gt;USD</t>
  </si>
  <si>
    <t>GBP-&gt;EUR</t>
  </si>
  <si>
    <t>Unit Value (€/kg)
inflation-adjusted</t>
  </si>
  <si>
    <t>Inflation Rate (DEStatis)</t>
  </si>
  <si>
    <t>Grapes CIF Import Price (ComTrade)</t>
  </si>
  <si>
    <t>China</t>
  </si>
  <si>
    <t>Exports</t>
  </si>
  <si>
    <t>Peru</t>
  </si>
  <si>
    <t>Re-Exports</t>
  </si>
  <si>
    <t>Export</t>
  </si>
  <si>
    <t>Belgium</t>
  </si>
  <si>
    <t>Netherlands</t>
  </si>
  <si>
    <t>United Kingdom</t>
  </si>
  <si>
    <t>to Netherlands</t>
  </si>
  <si>
    <t>to UK</t>
  </si>
  <si>
    <t>to Germany</t>
  </si>
  <si>
    <t>to Belgium</t>
  </si>
  <si>
    <t>to France</t>
  </si>
  <si>
    <t>to USA</t>
  </si>
  <si>
    <t>World average</t>
  </si>
  <si>
    <t>from Italy</t>
  </si>
  <si>
    <t>from Greece</t>
  </si>
  <si>
    <t>from South Africa</t>
  </si>
  <si>
    <t>from Spain</t>
  </si>
  <si>
    <t>from Chile</t>
  </si>
  <si>
    <t>from USA</t>
  </si>
  <si>
    <t>from Peru</t>
  </si>
  <si>
    <t>from Argentina</t>
  </si>
  <si>
    <t>from Brazil</t>
  </si>
  <si>
    <t>from Egypt</t>
  </si>
  <si>
    <t>from Turkey</t>
  </si>
  <si>
    <t>DIRECT PRODUCTION COST</t>
  </si>
  <si>
    <t>Fertiliser &amp; Organic Material</t>
  </si>
  <si>
    <t>Pest and Weed Control</t>
  </si>
  <si>
    <t>Licences &amp; Insurance</t>
  </si>
  <si>
    <t>Hired Transport</t>
  </si>
  <si>
    <t>Electricity</t>
  </si>
  <si>
    <t>Water</t>
  </si>
  <si>
    <t>TOTAL CASH EXPENDITURE</t>
  </si>
  <si>
    <t>DEPRECIATION</t>
  </si>
  <si>
    <t>Supervision, permanent, seasonal &amp; contract labour</t>
  </si>
  <si>
    <t>Fuel, oil, repairs, parts &amp; maintenance</t>
  </si>
  <si>
    <t>Land, property, municipal taxes, administration and Miscellaneous</t>
  </si>
  <si>
    <t>ZAR-&gt;EUR</t>
  </si>
  <si>
    <t>Average Yield in Kg/Ha (Source: SATI))</t>
  </si>
  <si>
    <t>TOTAL PRODUCTION COSTS</t>
  </si>
  <si>
    <t>Transport to port</t>
  </si>
  <si>
    <t>VALUE CHAIN COSTS (Source: Dpt Agriculture SA)</t>
  </si>
  <si>
    <t>PPECB</t>
  </si>
  <si>
    <t>SA Levies</t>
  </si>
  <si>
    <t>Loading SA Port</t>
  </si>
  <si>
    <t>Sea Freight</t>
  </si>
  <si>
    <t>Insurance</t>
  </si>
  <si>
    <t>Foreign Handling</t>
  </si>
  <si>
    <t>Commission (foreign)</t>
  </si>
  <si>
    <t>Commission (SA)</t>
  </si>
  <si>
    <t>Import Duties</t>
  </si>
  <si>
    <t>VALUE CHAIN COSTS EUR/KG</t>
  </si>
  <si>
    <t>Farm &amp; Packhouse</t>
  </si>
  <si>
    <t>Gross value</t>
  </si>
  <si>
    <t>Retailers</t>
  </si>
  <si>
    <t>RETAIL COSTS EUR/KG</t>
  </si>
  <si>
    <t>PRODUCTION COSTS FOR TABLE GRAPES EUR/KG</t>
  </si>
  <si>
    <t>Average Cost Breakdown for South African Table Grape imported in Germany</t>
  </si>
  <si>
    <t>Freight</t>
  </si>
  <si>
    <t>Import</t>
  </si>
  <si>
    <t>Retail</t>
  </si>
  <si>
    <t>Source: Fruchthandel Directory 2013 based on market total quantity of fruit sales</t>
  </si>
  <si>
    <t>Greengrocers</t>
  </si>
  <si>
    <t>Others</t>
  </si>
  <si>
    <t>Outlet Type</t>
  </si>
  <si>
    <t>Street markets</t>
  </si>
  <si>
    <t>Farm gate sales</t>
  </si>
  <si>
    <t>FOB Export Price in South Africa (ComTrade)</t>
  </si>
  <si>
    <t>CIF Import Price from South Africa (ComTrade)</t>
  </si>
  <si>
    <t>Consumer Price Index (DEStatis)</t>
  </si>
  <si>
    <t>FOB Export Price in South Africa - average (ComTrade)</t>
  </si>
  <si>
    <t>from Netherlands</t>
  </si>
  <si>
    <t>German food retail sector: Retailers’ percentage share of fresh produce (2011)</t>
  </si>
  <si>
    <t>High Season</t>
  </si>
  <si>
    <t>Low Season</t>
  </si>
  <si>
    <t>PRODUCTION COSTS R/HA (Source: SATI)</t>
  </si>
  <si>
    <t>PRODUCTION COSTS R/KG</t>
  </si>
  <si>
    <t>Farm</t>
  </si>
  <si>
    <t>Packhouse</t>
  </si>
  <si>
    <t>Insurance and freight</t>
  </si>
  <si>
    <t>UK Retailer</t>
  </si>
  <si>
    <t>Packing</t>
  </si>
  <si>
    <t>Labour</t>
  </si>
  <si>
    <t>EUR-&gt;ZAR</t>
  </si>
  <si>
    <t>Consumer Price - Retail (DEStatis &amp; ad-hoc survey)</t>
  </si>
  <si>
    <t>Consumer Price - Discounters (DEStatis &amp; ad-hoc survey)</t>
  </si>
  <si>
    <t>German Table Grape Value Chain</t>
  </si>
  <si>
    <t>Source: Euromonior, 2015</t>
  </si>
  <si>
    <t>German Fruit Consumption</t>
  </si>
  <si>
    <t>Source : Fruit Logistica</t>
  </si>
  <si>
    <t>year : 2014</t>
  </si>
  <si>
    <t>%</t>
  </si>
  <si>
    <t>Melons</t>
  </si>
  <si>
    <t>nectarines</t>
  </si>
  <si>
    <t>pineapples</t>
  </si>
  <si>
    <t>2015</t>
  </si>
  <si>
    <t>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</si>
</sst>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%"/>
    <numFmt numFmtId="165" formatCode="0.0"/>
    <numFmt numFmtId="166" formatCode="[$R-1C09]\ #,##0"/>
    <numFmt numFmtId="167" formatCode="#,##0.00\ &quot;€&quot;"/>
    <numFmt numFmtId="168" formatCode="[$R-1C09]\ #,##0.00"/>
    <numFmt numFmtId="169" formatCode="_-* #,##0\ _€_-;\-* #,##0\ _€_-;_-* &quot;-&quot;??\ _€_-;_-@_-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Source Sans Pro"/>
      <family val="2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8.8000000000000007"/>
      <color theme="10"/>
      <name val="Calibri"/>
      <family val="2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  <font>
      <b/>
      <sz val="14"/>
      <color theme="1"/>
      <name val="Source Sans Pro"/>
      <family val="2"/>
    </font>
    <font>
      <sz val="12"/>
      <color theme="1"/>
      <name val="Source Sans Pro"/>
      <family val="2"/>
    </font>
    <font>
      <b/>
      <sz val="11"/>
      <color theme="1"/>
      <name val="Source Sans Pro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6" fillId="0" borderId="0"/>
    <xf numFmtId="9" fontId="1" fillId="0" borderId="0" applyFont="0" applyFill="0" applyBorder="0" applyAlignment="0" applyProtection="0"/>
    <xf numFmtId="0" fontId="23" fillId="0" borderId="0"/>
  </cellStyleXfs>
  <cellXfs count="89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4" fontId="0" fillId="0" borderId="0" xfId="0" applyNumberForma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0" fillId="0" borderId="10" xfId="0" applyBorder="1"/>
    <xf numFmtId="0" fontId="20" fillId="33" borderId="10" xfId="0" applyFont="1" applyFill="1" applyBorder="1" applyAlignment="1">
      <alignment horizontal="left" wrapText="1"/>
    </xf>
    <xf numFmtId="0" fontId="20" fillId="33" borderId="10" xfId="0" applyFont="1" applyFill="1" applyBorder="1" applyAlignment="1">
      <alignment horizontal="center" wrapText="1"/>
    </xf>
    <xf numFmtId="0" fontId="20" fillId="0" borderId="10" xfId="0" applyFont="1" applyBorder="1" applyAlignment="1">
      <alignment horizontal="left" wrapText="1"/>
    </xf>
    <xf numFmtId="165" fontId="20" fillId="0" borderId="10" xfId="0" applyNumberFormat="1" applyFont="1" applyBorder="1" applyAlignment="1">
      <alignment horizontal="right" wrapText="1"/>
    </xf>
    <xf numFmtId="165" fontId="20" fillId="0" borderId="10" xfId="0" applyNumberFormat="1" applyFont="1" applyFill="1" applyBorder="1" applyAlignment="1">
      <alignment horizontal="right" wrapText="1"/>
    </xf>
    <xf numFmtId="0" fontId="20" fillId="0" borderId="10" xfId="0" applyFont="1" applyFill="1" applyBorder="1" applyAlignment="1">
      <alignment horizontal="left" wrapText="1"/>
    </xf>
    <xf numFmtId="165" fontId="0" fillId="0" borderId="10" xfId="0" applyNumberFormat="1" applyBorder="1"/>
    <xf numFmtId="164" fontId="20" fillId="0" borderId="10" xfId="0" applyNumberFormat="1" applyFont="1" applyBorder="1" applyAlignment="1">
      <alignment horizontal="right" wrapText="1"/>
    </xf>
    <xf numFmtId="9" fontId="0" fillId="0" borderId="10" xfId="0" applyNumberFormat="1" applyBorder="1"/>
    <xf numFmtId="0" fontId="16" fillId="0" borderId="0" xfId="0" applyFont="1"/>
    <xf numFmtId="0" fontId="18" fillId="0" borderId="0" xfId="0" applyFont="1"/>
    <xf numFmtId="0" fontId="19" fillId="0" borderId="0" xfId="0" applyFont="1"/>
    <xf numFmtId="2" fontId="0" fillId="0" borderId="0" xfId="0" applyNumberFormat="1"/>
    <xf numFmtId="2" fontId="0" fillId="0" borderId="0" xfId="0" applyNumberFormat="1" applyFont="1"/>
    <xf numFmtId="2" fontId="0" fillId="0" borderId="0" xfId="0" applyNumberFormat="1" applyBorder="1" applyAlignment="1">
      <alignment vertical="center"/>
    </xf>
    <xf numFmtId="0" fontId="18" fillId="0" borderId="0" xfId="0" applyFont="1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1" fontId="23" fillId="0" borderId="0" xfId="0" applyNumberFormat="1" applyFont="1" applyBorder="1" applyAlignment="1" applyProtection="1">
      <alignment vertical="center" wrapText="1"/>
    </xf>
    <xf numFmtId="1" fontId="0" fillId="0" borderId="0" xfId="0" applyNumberFormat="1"/>
    <xf numFmtId="0" fontId="24" fillId="0" borderId="0" xfId="42" applyAlignment="1" applyProtection="1"/>
    <xf numFmtId="0" fontId="0" fillId="0" borderId="0" xfId="0" applyAlignment="1">
      <alignment wrapText="1"/>
    </xf>
    <xf numFmtId="0" fontId="25" fillId="0" borderId="11" xfId="43" applyFont="1" applyFill="1" applyBorder="1" applyAlignment="1">
      <alignment horizontal="right" wrapText="1"/>
    </xf>
    <xf numFmtId="0" fontId="25" fillId="0" borderId="11" xfId="43" applyFont="1" applyFill="1" applyBorder="1" applyAlignment="1">
      <alignment wrapText="1"/>
    </xf>
    <xf numFmtId="0" fontId="0" fillId="0" borderId="0" xfId="0" applyNumberFormat="1"/>
    <xf numFmtId="1" fontId="0" fillId="0" borderId="0" xfId="0" applyNumberFormat="1" applyAlignment="1">
      <alignment vertical="center" wrapText="1"/>
    </xf>
    <xf numFmtId="0" fontId="27" fillId="0" borderId="11" xfId="44" applyFont="1" applyFill="1" applyBorder="1" applyAlignment="1">
      <alignment horizontal="right" wrapText="1"/>
    </xf>
    <xf numFmtId="0" fontId="27" fillId="0" borderId="11" xfId="44" applyFont="1" applyFill="1" applyBorder="1" applyAlignment="1">
      <alignment wrapText="1"/>
    </xf>
    <xf numFmtId="0" fontId="27" fillId="0" borderId="11" xfId="45" applyFont="1" applyFill="1" applyBorder="1" applyAlignment="1">
      <alignment horizontal="right" wrapText="1"/>
    </xf>
    <xf numFmtId="0" fontId="27" fillId="0" borderId="11" xfId="45" applyFont="1" applyFill="1" applyBorder="1" applyAlignment="1">
      <alignment wrapText="1"/>
    </xf>
    <xf numFmtId="0" fontId="27" fillId="0" borderId="11" xfId="46" applyFont="1" applyFill="1" applyBorder="1" applyAlignment="1">
      <alignment horizontal="right" wrapText="1"/>
    </xf>
    <xf numFmtId="0" fontId="27" fillId="0" borderId="11" xfId="46" applyFont="1" applyFill="1" applyBorder="1" applyAlignment="1">
      <alignment wrapText="1"/>
    </xf>
    <xf numFmtId="0" fontId="27" fillId="0" borderId="11" xfId="47" applyFont="1" applyFill="1" applyBorder="1" applyAlignment="1">
      <alignment horizontal="right" wrapText="1"/>
    </xf>
    <xf numFmtId="0" fontId="27" fillId="0" borderId="11" xfId="47" applyFont="1" applyFill="1" applyBorder="1" applyAlignment="1">
      <alignment wrapText="1"/>
    </xf>
    <xf numFmtId="0" fontId="29" fillId="0" borderId="0" xfId="0" applyFont="1"/>
    <xf numFmtId="0" fontId="30" fillId="0" borderId="0" xfId="0" applyFont="1"/>
    <xf numFmtId="0" fontId="31" fillId="0" borderId="10" xfId="0" applyFont="1" applyBorder="1"/>
    <xf numFmtId="167" fontId="31" fillId="0" borderId="10" xfId="0" applyNumberFormat="1" applyFont="1" applyBorder="1"/>
    <xf numFmtId="0" fontId="32" fillId="0" borderId="0" xfId="0" applyFont="1"/>
    <xf numFmtId="0" fontId="32" fillId="34" borderId="10" xfId="0" applyFont="1" applyFill="1" applyBorder="1" applyAlignment="1">
      <alignment wrapText="1"/>
    </xf>
    <xf numFmtId="0" fontId="32" fillId="34" borderId="10" xfId="0" applyFont="1" applyFill="1" applyBorder="1"/>
    <xf numFmtId="0" fontId="29" fillId="0" borderId="10" xfId="0" applyFont="1" applyBorder="1" applyAlignment="1">
      <alignment wrapText="1"/>
    </xf>
    <xf numFmtId="167" fontId="29" fillId="0" borderId="10" xfId="0" applyNumberFormat="1" applyFont="1" applyBorder="1"/>
    <xf numFmtId="166" fontId="29" fillId="0" borderId="10" xfId="0" applyNumberFormat="1" applyFont="1" applyBorder="1"/>
    <xf numFmtId="167" fontId="29" fillId="35" borderId="10" xfId="0" applyNumberFormat="1" applyFont="1" applyFill="1" applyBorder="1"/>
    <xf numFmtId="3" fontId="29" fillId="0" borderId="0" xfId="0" applyNumberFormat="1" applyFont="1"/>
    <xf numFmtId="0" fontId="32" fillId="36" borderId="10" xfId="0" applyFont="1" applyFill="1" applyBorder="1" applyAlignment="1">
      <alignment wrapText="1"/>
    </xf>
    <xf numFmtId="167" fontId="32" fillId="36" borderId="10" xfId="0" applyNumberFormat="1" applyFont="1" applyFill="1" applyBorder="1"/>
    <xf numFmtId="166" fontId="32" fillId="36" borderId="10" xfId="0" applyNumberFormat="1" applyFont="1" applyFill="1" applyBorder="1"/>
    <xf numFmtId="0" fontId="29" fillId="0" borderId="12" xfId="0" applyFont="1" applyBorder="1" applyAlignment="1">
      <alignment wrapText="1"/>
    </xf>
    <xf numFmtId="167" fontId="29" fillId="0" borderId="13" xfId="0" applyNumberFormat="1" applyFont="1" applyBorder="1" applyAlignment="1">
      <alignment wrapText="1"/>
    </xf>
    <xf numFmtId="167" fontId="29" fillId="0" borderId="14" xfId="0" applyNumberFormat="1" applyFont="1" applyBorder="1" applyAlignment="1">
      <alignment wrapText="1"/>
    </xf>
    <xf numFmtId="10" fontId="29" fillId="0" borderId="10" xfId="0" applyNumberFormat="1" applyFont="1" applyBorder="1"/>
    <xf numFmtId="166" fontId="29" fillId="0" borderId="0" xfId="0" applyNumberFormat="1" applyFont="1" applyBorder="1"/>
    <xf numFmtId="0" fontId="29" fillId="0" borderId="15" xfId="0" applyFont="1" applyBorder="1" applyAlignment="1">
      <alignment wrapText="1"/>
    </xf>
    <xf numFmtId="167" fontId="29" fillId="0" borderId="10" xfId="0" applyNumberFormat="1" applyFont="1" applyBorder="1" applyAlignment="1">
      <alignment wrapText="1"/>
    </xf>
    <xf numFmtId="167" fontId="29" fillId="0" borderId="16" xfId="0" applyNumberFormat="1" applyFont="1" applyBorder="1" applyAlignment="1">
      <alignment wrapText="1"/>
    </xf>
    <xf numFmtId="0" fontId="29" fillId="0" borderId="0" xfId="0" applyFont="1" applyBorder="1" applyAlignment="1">
      <alignment wrapText="1"/>
    </xf>
    <xf numFmtId="0" fontId="29" fillId="0" borderId="17" xfId="0" applyFont="1" applyBorder="1" applyAlignment="1">
      <alignment wrapText="1"/>
    </xf>
    <xf numFmtId="167" fontId="29" fillId="0" borderId="18" xfId="0" applyNumberFormat="1" applyFont="1" applyBorder="1" applyAlignment="1">
      <alignment wrapText="1"/>
    </xf>
    <xf numFmtId="167" fontId="29" fillId="0" borderId="19" xfId="0" applyNumberFormat="1" applyFont="1" applyBorder="1" applyAlignment="1">
      <alignment wrapText="1"/>
    </xf>
    <xf numFmtId="167" fontId="29" fillId="35" borderId="13" xfId="0" applyNumberFormat="1" applyFont="1" applyFill="1" applyBorder="1" applyAlignment="1">
      <alignment wrapText="1"/>
    </xf>
    <xf numFmtId="167" fontId="29" fillId="35" borderId="14" xfId="0" applyNumberFormat="1" applyFont="1" applyFill="1" applyBorder="1" applyAlignment="1">
      <alignment wrapText="1"/>
    </xf>
    <xf numFmtId="167" fontId="29" fillId="35" borderId="10" xfId="0" applyNumberFormat="1" applyFont="1" applyFill="1" applyBorder="1" applyAlignment="1">
      <alignment wrapText="1"/>
    </xf>
    <xf numFmtId="167" fontId="29" fillId="35" borderId="16" xfId="0" applyNumberFormat="1" applyFont="1" applyFill="1" applyBorder="1" applyAlignment="1">
      <alignment wrapText="1"/>
    </xf>
    <xf numFmtId="0" fontId="32" fillId="0" borderId="10" xfId="0" applyFont="1" applyBorder="1" applyAlignment="1">
      <alignment wrapText="1"/>
    </xf>
    <xf numFmtId="167" fontId="32" fillId="0" borderId="10" xfId="0" applyNumberFormat="1" applyFont="1" applyBorder="1" applyAlignment="1">
      <alignment wrapText="1"/>
    </xf>
    <xf numFmtId="0" fontId="25" fillId="0" borderId="11" xfId="48" applyFont="1" applyFill="1" applyBorder="1" applyAlignment="1">
      <alignment horizontal="right" wrapText="1"/>
    </xf>
    <xf numFmtId="0" fontId="25" fillId="0" borderId="11" xfId="48" applyFont="1" applyFill="1" applyBorder="1" applyAlignment="1">
      <alignment wrapText="1"/>
    </xf>
    <xf numFmtId="0" fontId="25" fillId="0" borderId="11" xfId="49" applyFont="1" applyFill="1" applyBorder="1" applyAlignment="1">
      <alignment horizontal="right" wrapText="1"/>
    </xf>
    <xf numFmtId="0" fontId="25" fillId="0" borderId="11" xfId="49" applyFont="1" applyFill="1" applyBorder="1" applyAlignment="1">
      <alignment wrapText="1"/>
    </xf>
    <xf numFmtId="0" fontId="0" fillId="0" borderId="0" xfId="0" applyAlignment="1">
      <alignment horizontal="left" indent="1"/>
    </xf>
    <xf numFmtId="168" fontId="29" fillId="0" borderId="10" xfId="0" applyNumberFormat="1" applyFont="1" applyBorder="1"/>
    <xf numFmtId="168" fontId="32" fillId="36" borderId="10" xfId="0" applyNumberFormat="1" applyFont="1" applyFill="1" applyBorder="1"/>
    <xf numFmtId="0" fontId="22" fillId="0" borderId="0" xfId="0" applyFont="1"/>
    <xf numFmtId="0" fontId="16" fillId="0" borderId="10" xfId="0" applyFont="1" applyBorder="1" applyAlignment="1">
      <alignment horizontal="center"/>
    </xf>
    <xf numFmtId="9" fontId="0" fillId="0" borderId="10" xfId="50" applyFont="1" applyBorder="1"/>
    <xf numFmtId="0" fontId="16" fillId="0" borderId="0" xfId="0" applyFont="1" applyAlignment="1">
      <alignment horizontal="right"/>
    </xf>
    <xf numFmtId="169" fontId="0" fillId="0" borderId="0" xfId="0" applyNumberFormat="1"/>
  </cellXfs>
  <cellStyles count="5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Hyperlink" xfId="42" builtinId="8"/>
    <cellStyle name="Neutral" xfId="8" builtinId="28" customBuiltin="1"/>
    <cellStyle name="Normal 2" xfId="51"/>
    <cellStyle name="Normal_Export DE data" xfId="48"/>
    <cellStyle name="Normal_Export SA data" xfId="47"/>
    <cellStyle name="Normal_Feuil7" xfId="43"/>
    <cellStyle name="Normal_Grapes Export Data" xfId="44"/>
    <cellStyle name="Normal_Grapes Export DE data" xfId="45"/>
    <cellStyle name="Normal_Grapes Export SA data" xfId="46"/>
    <cellStyle name="Normal_Import DE Data" xfId="49"/>
    <cellStyle name="Notiz" xfId="15" builtinId="10" customBuiltin="1"/>
    <cellStyle name="Prozent" xfId="50" builtinId="5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1"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Source Sans Pro" pitchFamily="34" charset="0"/>
              </a:defRPr>
            </a:pPr>
            <a:r>
              <a:rPr lang="fr-FR" sz="1400" b="0">
                <a:latin typeface="Source Sans Pro" pitchFamily="34" charset="0"/>
              </a:rPr>
              <a:t>Sales in German grocery retail sector</a:t>
            </a:r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1"/>
          <c:order val="0"/>
          <c:tx>
            <c:strRef>
              <c:f>Retail!$A$17</c:f>
              <c:strCache>
                <c:ptCount val="1"/>
                <c:pt idx="0">
                  <c:v>Discounters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(Retail!$B$16:$D$16,Retail!$J$16:$L$16)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(Retail!$B$17:$D$17,Retail!$J$17:$L$17)</c:f>
              <c:numCache>
                <c:formatCode>0.0%</c:formatCode>
                <c:ptCount val="6"/>
                <c:pt idx="0">
                  <c:v>0.12</c:v>
                </c:pt>
                <c:pt idx="1">
                  <c:v>0.19</c:v>
                </c:pt>
                <c:pt idx="2">
                  <c:v>0.33500000000000002</c:v>
                </c:pt>
                <c:pt idx="3">
                  <c:v>0.34021005251312836</c:v>
                </c:pt>
                <c:pt idx="4">
                  <c:v>0.33767684288905442</c:v>
                </c:pt>
                <c:pt idx="5">
                  <c:v>0.34123663412366351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4C-4CAC-AC9E-CE30730D8515}"/>
            </c:ext>
          </c:extLst>
        </c:ser>
        <c:ser>
          <c:idx val="2"/>
          <c:order val="1"/>
          <c:tx>
            <c:strRef>
              <c:f>Retail!$A$18</c:f>
              <c:strCache>
                <c:ptCount val="1"/>
                <c:pt idx="0">
                  <c:v>Supermarkets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(Retail!$B$16:$D$16,Retail!$J$16:$L$16)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(Retail!$B$18:$D$18,Retail!$J$18:$L$18)</c:f>
              <c:numCache>
                <c:formatCode>0.0%</c:formatCode>
                <c:ptCount val="6"/>
                <c:pt idx="0">
                  <c:v>0.34499999999999997</c:v>
                </c:pt>
                <c:pt idx="1">
                  <c:v>0.38300000000000001</c:v>
                </c:pt>
                <c:pt idx="2">
                  <c:v>0.26</c:v>
                </c:pt>
                <c:pt idx="3">
                  <c:v>0.2760690172543136</c:v>
                </c:pt>
                <c:pt idx="4">
                  <c:v>0.28108711839166051</c:v>
                </c:pt>
                <c:pt idx="5">
                  <c:v>0.28963272896327291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4C-4CAC-AC9E-CE30730D8515}"/>
            </c:ext>
          </c:extLst>
        </c:ser>
        <c:ser>
          <c:idx val="3"/>
          <c:order val="2"/>
          <c:tx>
            <c:strRef>
              <c:f>Retail!$A$19</c:f>
              <c:strCache>
                <c:ptCount val="1"/>
                <c:pt idx="0">
                  <c:v>Hypermarkets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(Retail!$B$16:$D$16,Retail!$J$16:$L$16)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(Retail!$B$19:$D$19,Retail!$J$19:$L$19)</c:f>
              <c:numCache>
                <c:formatCode>0.0%</c:formatCode>
                <c:ptCount val="6"/>
                <c:pt idx="0">
                  <c:v>0.20200000000000001</c:v>
                </c:pt>
                <c:pt idx="1">
                  <c:v>0.22800000000000001</c:v>
                </c:pt>
                <c:pt idx="2">
                  <c:v>0.20699999999999999</c:v>
                </c:pt>
                <c:pt idx="3">
                  <c:v>0.17141785446361596</c:v>
                </c:pt>
                <c:pt idx="4">
                  <c:v>0.17014147431124349</c:v>
                </c:pt>
                <c:pt idx="5">
                  <c:v>0.17201301720130174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54C-4CAC-AC9E-CE30730D8515}"/>
            </c:ext>
          </c:extLst>
        </c:ser>
        <c:ser>
          <c:idx val="4"/>
          <c:order val="3"/>
          <c:tx>
            <c:strRef>
              <c:f>Retail!$A$20</c:f>
              <c:strCache>
                <c:ptCount val="1"/>
                <c:pt idx="0">
                  <c:v>Traditional Grocery Retailers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(Retail!$B$16:$D$16,Retail!$J$16:$L$16)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(Retail!$B$20:$D$20,Retail!$J$20:$L$20)</c:f>
              <c:numCache>
                <c:formatCode>0.0%</c:formatCode>
                <c:ptCount val="6"/>
                <c:pt idx="0">
                  <c:v>0.28299999999999997</c:v>
                </c:pt>
                <c:pt idx="1">
                  <c:v>0.14899999999999999</c:v>
                </c:pt>
                <c:pt idx="2">
                  <c:v>0.14799999999999999</c:v>
                </c:pt>
                <c:pt idx="3">
                  <c:v>0.16579144786196551</c:v>
                </c:pt>
                <c:pt idx="4">
                  <c:v>0.16530156366344007</c:v>
                </c:pt>
                <c:pt idx="5">
                  <c:v>0.14969781496978152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4C-4CAC-AC9E-CE30730D8515}"/>
            </c:ext>
          </c:extLst>
        </c:ser>
        <c:ser>
          <c:idx val="0"/>
          <c:order val="4"/>
          <c:tx>
            <c:strRef>
              <c:f>Retail!$A$21</c:f>
              <c:strCache>
                <c:ptCount val="1"/>
                <c:pt idx="0">
                  <c:v>Convenience Stores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(Retail!$B$16:$D$16,Retail!$J$16:$L$16)</c:f>
              <c:numCache>
                <c:formatCode>General</c:formatCode>
                <c:ptCount val="6"/>
                <c:pt idx="0">
                  <c:v>1980</c:v>
                </c:pt>
                <c:pt idx="1">
                  <c:v>1990</c:v>
                </c:pt>
                <c:pt idx="2">
                  <c:v>2000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</c:numCache>
            </c:numRef>
          </c:cat>
          <c:val>
            <c:numRef>
              <c:f>(Retail!$B$21:$D$21,Retail!$J$21:$L$21)</c:f>
              <c:numCache>
                <c:formatCode>0.0%</c:formatCode>
                <c:ptCount val="6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4.651162790697675E-2</c:v>
                </c:pt>
                <c:pt idx="4">
                  <c:v>4.5793000744601645E-2</c:v>
                </c:pt>
                <c:pt idx="5">
                  <c:v>4.7419804741980466E-2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54C-4CAC-AC9E-CE30730D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2573952"/>
        <c:axId val="102575488"/>
      </c:barChart>
      <c:catAx>
        <c:axId val="10257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575488"/>
        <c:crosses val="autoZero"/>
        <c:auto val="1"/>
        <c:lblAlgn val="ctr"/>
        <c:lblOffset val="100"/>
        <c:noMultiLvlLbl val="0"/>
      </c:catAx>
      <c:valAx>
        <c:axId val="1025754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2573952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>
              <a:latin typeface="Source Sans Pro" pitchFamily="34" charset="0"/>
            </a:defRPr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 Average FOB </a:t>
            </a:r>
            <a:r>
              <a:rPr lang="fr-FR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Export Prices of fresh grapes world suppliers 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(inflation-adjusted)</a:t>
            </a:r>
            <a:endParaRPr lang="fr-FR">
              <a:solidFill>
                <a:schemeClr val="tx1">
                  <a:lumMod val="85000"/>
                  <a:lumOff val="15000"/>
                </a:schemeClr>
              </a:solidFill>
              <a:latin typeface="Source Sans Pro" panose="020B0503030403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'World Export Unit Value'!$B$24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'World Export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'World Export Unit Value'!$B$25:$B$39</c:f>
              <c:numCache>
                <c:formatCode>#,##0.00</c:formatCode>
                <c:ptCount val="15"/>
                <c:pt idx="0">
                  <c:v>1.1118738354165518</c:v>
                </c:pt>
                <c:pt idx="1">
                  <c:v>1.1644381295987887</c:v>
                </c:pt>
                <c:pt idx="2">
                  <c:v>1.1974585137266791</c:v>
                </c:pt>
                <c:pt idx="3">
                  <c:v>1.1377584083264252</c:v>
                </c:pt>
                <c:pt idx="4">
                  <c:v>1.0172574017937437</c:v>
                </c:pt>
                <c:pt idx="5">
                  <c:v>1.0956523803187448</c:v>
                </c:pt>
                <c:pt idx="6">
                  <c:v>1.1073799942408751</c:v>
                </c:pt>
                <c:pt idx="7">
                  <c:v>1.3158149532071437</c:v>
                </c:pt>
                <c:pt idx="8">
                  <c:v>1.2344380518222597</c:v>
                </c:pt>
                <c:pt idx="9">
                  <c:v>1.1731587229251088</c:v>
                </c:pt>
                <c:pt idx="10">
                  <c:v>1.2550182079712127</c:v>
                </c:pt>
                <c:pt idx="11">
                  <c:v>1.2148436267061364</c:v>
                </c:pt>
                <c:pt idx="12">
                  <c:v>1.2416807834127781</c:v>
                </c:pt>
                <c:pt idx="13">
                  <c:v>1.2163957210324567</c:v>
                </c:pt>
                <c:pt idx="14">
                  <c:v>1.2724584172718363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4A-4935-8A06-BE7D1D397127}"/>
            </c:ext>
          </c:extLst>
        </c:ser>
        <c:ser>
          <c:idx val="1"/>
          <c:order val="1"/>
          <c:tx>
            <c:strRef>
              <c:f>'World Export Unit Value'!$D$24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'World Export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'World Export Unit Value'!$D$25:$D$39</c:f>
              <c:numCache>
                <c:formatCode>#,##0.00</c:formatCode>
                <c:ptCount val="15"/>
                <c:pt idx="0">
                  <c:v>1.9391079201345587</c:v>
                </c:pt>
                <c:pt idx="1">
                  <c:v>1.6407744097350154</c:v>
                </c:pt>
                <c:pt idx="2">
                  <c:v>1.1695213939986784</c:v>
                </c:pt>
                <c:pt idx="3">
                  <c:v>1.394115571764095</c:v>
                </c:pt>
                <c:pt idx="4">
                  <c:v>1.6504268852245192</c:v>
                </c:pt>
                <c:pt idx="5">
                  <c:v>1.7335882880326696</c:v>
                </c:pt>
                <c:pt idx="6">
                  <c:v>1.1551809783753897</c:v>
                </c:pt>
                <c:pt idx="7">
                  <c:v>1.2196923616533213</c:v>
                </c:pt>
                <c:pt idx="8">
                  <c:v>1.1374349158038266</c:v>
                </c:pt>
                <c:pt idx="9">
                  <c:v>1.2317852047392603</c:v>
                </c:pt>
                <c:pt idx="10">
                  <c:v>1.5237740475857866</c:v>
                </c:pt>
                <c:pt idx="11">
                  <c:v>1.4497520110582871</c:v>
                </c:pt>
                <c:pt idx="12">
                  <c:v>1.4144498228303637</c:v>
                </c:pt>
                <c:pt idx="13">
                  <c:v>1.2516277532212203</c:v>
                </c:pt>
                <c:pt idx="14">
                  <c:v>1.2639208374403312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4A-4935-8A06-BE7D1D397127}"/>
            </c:ext>
          </c:extLst>
        </c:ser>
        <c:ser>
          <c:idx val="4"/>
          <c:order val="2"/>
          <c:tx>
            <c:strRef>
              <c:f>'World Export Unit Value'!$F$24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'World Export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'World Export Unit Value'!$F$25:$F$39</c:f>
              <c:numCache>
                <c:formatCode>#,##0.00</c:formatCode>
                <c:ptCount val="15"/>
                <c:pt idx="1">
                  <c:v>1.4333394963445043</c:v>
                </c:pt>
                <c:pt idx="2">
                  <c:v>1.3406750471826689</c:v>
                </c:pt>
                <c:pt idx="3">
                  <c:v>1.1358843847826694</c:v>
                </c:pt>
                <c:pt idx="4">
                  <c:v>1.1972641500604368</c:v>
                </c:pt>
                <c:pt idx="5">
                  <c:v>1.173919269978706</c:v>
                </c:pt>
                <c:pt idx="6">
                  <c:v>1.1037701501794959</c:v>
                </c:pt>
                <c:pt idx="7">
                  <c:v>1.100908774145702</c:v>
                </c:pt>
                <c:pt idx="8">
                  <c:v>1.1356247162698485</c:v>
                </c:pt>
                <c:pt idx="9">
                  <c:v>1.0907783703463452</c:v>
                </c:pt>
                <c:pt idx="10">
                  <c:v>1.3936453688604824</c:v>
                </c:pt>
                <c:pt idx="11">
                  <c:v>1.2763247043192125</c:v>
                </c:pt>
                <c:pt idx="12">
                  <c:v>1.4160157633942339</c:v>
                </c:pt>
                <c:pt idx="13">
                  <c:v>1.4188345220653524</c:v>
                </c:pt>
                <c:pt idx="14">
                  <c:v>1.5663140533211382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4A-4935-8A06-BE7D1D397127}"/>
            </c:ext>
          </c:extLst>
        </c:ser>
        <c:ser>
          <c:idx val="7"/>
          <c:order val="3"/>
          <c:tx>
            <c:strRef>
              <c:f>'World Export Unit Value'!$C$24</c:f>
              <c:strCache>
                <c:ptCount val="1"/>
                <c:pt idx="0">
                  <c:v>Greece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'World Export Unit Value'!$C$25:$C$39</c:f>
              <c:numCache>
                <c:formatCode>#,##0.00</c:formatCode>
                <c:ptCount val="15"/>
                <c:pt idx="0">
                  <c:v>1.4480827830394347</c:v>
                </c:pt>
                <c:pt idx="1">
                  <c:v>1.4912033587141704</c:v>
                </c:pt>
                <c:pt idx="2">
                  <c:v>1.5253292869198967</c:v>
                </c:pt>
                <c:pt idx="3">
                  <c:v>1.5054947907585321</c:v>
                </c:pt>
                <c:pt idx="4">
                  <c:v>1.3763557464260645</c:v>
                </c:pt>
                <c:pt idx="5">
                  <c:v>1.4135948061146901</c:v>
                </c:pt>
                <c:pt idx="6">
                  <c:v>1.4456538664671839</c:v>
                </c:pt>
                <c:pt idx="7">
                  <c:v>1.6927208177059851</c:v>
                </c:pt>
                <c:pt idx="8">
                  <c:v>1.5663430946614081</c:v>
                </c:pt>
                <c:pt idx="9">
                  <c:v>1.3447279847688471</c:v>
                </c:pt>
                <c:pt idx="10">
                  <c:v>1.3750381855856402</c:v>
                </c:pt>
                <c:pt idx="11">
                  <c:v>1.524428396762336</c:v>
                </c:pt>
                <c:pt idx="12">
                  <c:v>1.4266547624711123</c:v>
                </c:pt>
                <c:pt idx="13">
                  <c:v>1.4055406809697308</c:v>
                </c:pt>
                <c:pt idx="14">
                  <c:v>1.5643050802948926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94A-4935-8A06-BE7D1D397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769088"/>
        <c:axId val="10977062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'World Export Unit Value'!$E$24</c15:sqref>
                        </c15:formulaRef>
                      </c:ext>
                    </c:extLst>
                    <c:strCache>
                      <c:ptCount val="1"/>
                      <c:pt idx="0">
                        <c:v>Spain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'World Export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'World Export Unit Value'!$E$25:$E$39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1.2697189589877296</c:v>
                      </c:pt>
                      <c:pt idx="1">
                        <c:v>1.3125696479265561</c:v>
                      </c:pt>
                      <c:pt idx="2">
                        <c:v>1.2900465513511328</c:v>
                      </c:pt>
                      <c:pt idx="3">
                        <c:v>1.3178266140311103</c:v>
                      </c:pt>
                      <c:pt idx="4">
                        <c:v>1.2818687441824976</c:v>
                      </c:pt>
                      <c:pt idx="5">
                        <c:v>1.3641374644078921</c:v>
                      </c:pt>
                      <c:pt idx="6">
                        <c:v>1.4282516286878253</c:v>
                      </c:pt>
                      <c:pt idx="7">
                        <c:v>1.5858879059550117</c:v>
                      </c:pt>
                      <c:pt idx="8">
                        <c:v>1.4721837272835097</c:v>
                      </c:pt>
                      <c:pt idx="9">
                        <c:v>1.4831934021514799</c:v>
                      </c:pt>
                      <c:pt idx="10">
                        <c:v>1.666972624997221</c:v>
                      </c:pt>
                      <c:pt idx="11">
                        <c:v>1.7159471349735129</c:v>
                      </c:pt>
                      <c:pt idx="12">
                        <c:v>1.6843521823032837</c:v>
                      </c:pt>
                      <c:pt idx="13">
                        <c:v>1.7145554856305485</c:v>
                      </c:pt>
                      <c:pt idx="14">
                        <c:v>1.794857812428029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F94A-4935-8A06-BE7D1D397127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Value'!$G$24</c15:sqref>
                        </c15:formulaRef>
                      </c:ext>
                    </c:extLst>
                    <c:strCache>
                      <c:ptCount val="1"/>
                      <c:pt idx="0">
                        <c:v>USA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Value'!$G$25:$G$39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1.8655326640224468</c:v>
                      </c:pt>
                      <c:pt idx="1">
                        <c:v>1.992791173524568</c:v>
                      </c:pt>
                      <c:pt idx="2">
                        <c:v>1.7580766781851374</c:v>
                      </c:pt>
                      <c:pt idx="3">
                        <c:v>1.5347655776937255</c:v>
                      </c:pt>
                      <c:pt idx="4">
                        <c:v>1.4706275967301019</c:v>
                      </c:pt>
                      <c:pt idx="5">
                        <c:v>1.4974610355658371</c:v>
                      </c:pt>
                      <c:pt idx="6">
                        <c:v>1.6506704258497409</c:v>
                      </c:pt>
                      <c:pt idx="7">
                        <c:v>1.4824136886732706</c:v>
                      </c:pt>
                      <c:pt idx="8">
                        <c:v>1.3732822564997444</c:v>
                      </c:pt>
                      <c:pt idx="9">
                        <c:v>1.6062484164472677</c:v>
                      </c:pt>
                      <c:pt idx="10">
                        <c:v>1.6959044428699184</c:v>
                      </c:pt>
                      <c:pt idx="11">
                        <c:v>1.6749152169898038</c:v>
                      </c:pt>
                      <c:pt idx="12">
                        <c:v>1.8644626538919669</c:v>
                      </c:pt>
                      <c:pt idx="13">
                        <c:v>1.776447401680294</c:v>
                      </c:pt>
                      <c:pt idx="14">
                        <c:v>1.7946080229138315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4A-4935-8A06-BE7D1D397127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Value'!$I$24</c15:sqref>
                        </c15:formulaRef>
                      </c:ext>
                    </c:extLst>
                    <c:strCache>
                      <c:ptCount val="1"/>
                      <c:pt idx="0">
                        <c:v>Peru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Value'!$I$25:$I$39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2.7330770650725573</c:v>
                      </c:pt>
                      <c:pt idx="1">
                        <c:v>2.4610505564261076</c:v>
                      </c:pt>
                      <c:pt idx="2">
                        <c:v>1.9790720419078809</c:v>
                      </c:pt>
                      <c:pt idx="3">
                        <c:v>1.9293319418768646</c:v>
                      </c:pt>
                      <c:pt idx="4">
                        <c:v>1.854471128553993</c:v>
                      </c:pt>
                      <c:pt idx="5">
                        <c:v>1.7154846371854646</c:v>
                      </c:pt>
                      <c:pt idx="6">
                        <c:v>1.6001696660225835</c:v>
                      </c:pt>
                      <c:pt idx="7">
                        <c:v>1.8732833799787481</c:v>
                      </c:pt>
                      <c:pt idx="8">
                        <c:v>1.4310371681682847</c:v>
                      </c:pt>
                      <c:pt idx="9">
                        <c:v>1.7313451395960684</c:v>
                      </c:pt>
                      <c:pt idx="10">
                        <c:v>1.9287095739302682</c:v>
                      </c:pt>
                      <c:pt idx="11">
                        <c:v>1.8714928494729099</c:v>
                      </c:pt>
                      <c:pt idx="12">
                        <c:v>1.9420535205206022</c:v>
                      </c:pt>
                      <c:pt idx="13">
                        <c:v>1.9354771183976422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4A-4935-8A06-BE7D1D397127}"/>
                  </c:ext>
                </c:extLst>
              </c15:ser>
            </c15:filteredLineSeries>
            <c15:filteredLineSeries>
              <c15:ser>
                <c:idx val="2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Value'!$H$24</c15:sqref>
                        </c15:formulaRef>
                      </c:ext>
                    </c:extLst>
                    <c:strCache>
                      <c:ptCount val="1"/>
                      <c:pt idx="0">
                        <c:v>China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'World Export Unit Value'!$H$25:$H$39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0.4338035381658763</c:v>
                      </c:pt>
                      <c:pt idx="1">
                        <c:v>0.57107552199520273</c:v>
                      </c:pt>
                      <c:pt idx="2">
                        <c:v>0.50063899906415377</c:v>
                      </c:pt>
                      <c:pt idx="3">
                        <c:v>0.45870628713888706</c:v>
                      </c:pt>
                      <c:pt idx="4">
                        <c:v>0.39211713653405128</c:v>
                      </c:pt>
                      <c:pt idx="5">
                        <c:v>0.43490189747273011</c:v>
                      </c:pt>
                      <c:pt idx="6">
                        <c:v>0.50584184290688217</c:v>
                      </c:pt>
                      <c:pt idx="7">
                        <c:v>0.47717892778520382</c:v>
                      </c:pt>
                      <c:pt idx="8">
                        <c:v>0.54908374922368763</c:v>
                      </c:pt>
                      <c:pt idx="9">
                        <c:v>0.66158270978525446</c:v>
                      </c:pt>
                      <c:pt idx="10">
                        <c:v>0.94164355834625479</c:v>
                      </c:pt>
                      <c:pt idx="11">
                        <c:v>1.136071033688558</c:v>
                      </c:pt>
                      <c:pt idx="12">
                        <c:v>1.7028658863778654</c:v>
                      </c:pt>
                      <c:pt idx="13">
                        <c:v>1.9343685030634084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94A-4935-8A06-BE7D1D397127}"/>
                  </c:ext>
                </c:extLst>
              </c15:ser>
            </c15:filteredLineSeries>
          </c:ext>
        </c:extLst>
      </c:lineChart>
      <c:catAx>
        <c:axId val="1097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770624"/>
        <c:crosses val="autoZero"/>
        <c:auto val="1"/>
        <c:lblAlgn val="ctr"/>
        <c:lblOffset val="100"/>
        <c:noMultiLvlLbl val="0"/>
      </c:catAx>
      <c:valAx>
        <c:axId val="10977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r>
                  <a:rPr lang="fr-FR">
                    <a:latin typeface="Source Sans Pro" panose="020B0503030403020204" pitchFamily="34" charset="0"/>
                  </a:rPr>
                  <a:t>Euro /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769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Currencies!$A$14:$A$29</c:f>
              <c:numCache>
                <c:formatCode>General</c:formatCode>
                <c:ptCount val="1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</c:numCache>
            </c:numRef>
          </c:cat>
          <c:val>
            <c:numRef>
              <c:f>Currencies!$E$14:$E$29</c:f>
              <c:numCache>
                <c:formatCode>General</c:formatCode>
                <c:ptCount val="16"/>
                <c:pt idx="0">
                  <c:v>0.15357100000000001</c:v>
                </c:pt>
                <c:pt idx="1">
                  <c:v>0.15668899999999999</c:v>
                </c:pt>
                <c:pt idx="2">
                  <c:v>0.13184899999999999</c:v>
                </c:pt>
                <c:pt idx="3">
                  <c:v>0.100907</c:v>
                </c:pt>
                <c:pt idx="4">
                  <c:v>0.118046</c:v>
                </c:pt>
                <c:pt idx="5">
                  <c:v>0.125197</c:v>
                </c:pt>
                <c:pt idx="6">
                  <c:v>0.126446</c:v>
                </c:pt>
                <c:pt idx="7">
                  <c:v>0.118779</c:v>
                </c:pt>
                <c:pt idx="8">
                  <c:v>0.103658</c:v>
                </c:pt>
                <c:pt idx="9">
                  <c:v>8.3463999999999997E-2</c:v>
                </c:pt>
                <c:pt idx="10">
                  <c:v>8.6045999999999997E-2</c:v>
                </c:pt>
                <c:pt idx="11">
                  <c:v>0.10323499999999999</c:v>
                </c:pt>
                <c:pt idx="12">
                  <c:v>9.9525000000000002E-2</c:v>
                </c:pt>
                <c:pt idx="13">
                  <c:v>9.4923999999999994E-2</c:v>
                </c:pt>
                <c:pt idx="14">
                  <c:v>7.8353000000000006E-2</c:v>
                </c:pt>
                <c:pt idx="15">
                  <c:v>6.9491999999999998E-2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69C-430E-B15D-3CCD70D6F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825024"/>
        <c:axId val="109855488"/>
      </c:lineChart>
      <c:catAx>
        <c:axId val="1098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855488"/>
        <c:crosses val="autoZero"/>
        <c:auto val="1"/>
        <c:lblAlgn val="ctr"/>
        <c:lblOffset val="100"/>
        <c:noMultiLvlLbl val="0"/>
      </c:catAx>
      <c:valAx>
        <c:axId val="109855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8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[BASIC_South Africa Grapes Study_Calculations_Update 2017.xlsx]Import DE Volume!Tableau croisé dynamique2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ln w="28575" cap="rnd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4"/>
        <c:spPr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ln w="28575" cap="rnd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8"/>
        <c:spPr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2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4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6"/>
        <c:spPr>
          <a:ln w="28575" cap="rnd">
            <a:solidFill>
              <a:schemeClr val="accent3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8"/>
        <c:spPr>
          <a:ln w="28575" cap="rnd">
            <a:solidFill>
              <a:schemeClr val="accent4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0"/>
        <c:spPr>
          <a:ln w="28575" cap="rnd">
            <a:solidFill>
              <a:schemeClr val="accent5">
                <a:lumMod val="6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'Import DE Volume'!$B$4:$B$5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Volume'!$B$6:$B$19</c:f>
              <c:numCache>
                <c:formatCode>#,##0</c:formatCode>
                <c:ptCount val="14"/>
                <c:pt idx="0">
                  <c:v>198312700</c:v>
                </c:pt>
                <c:pt idx="1">
                  <c:v>194545600</c:v>
                </c:pt>
                <c:pt idx="2">
                  <c:v>163160500</c:v>
                </c:pt>
                <c:pt idx="3">
                  <c:v>148596200</c:v>
                </c:pt>
                <c:pt idx="4">
                  <c:v>124339600</c:v>
                </c:pt>
                <c:pt idx="5">
                  <c:v>167971900</c:v>
                </c:pt>
                <c:pt idx="6">
                  <c:v>129667100</c:v>
                </c:pt>
                <c:pt idx="7">
                  <c:v>117083700</c:v>
                </c:pt>
                <c:pt idx="8">
                  <c:v>129650100</c:v>
                </c:pt>
                <c:pt idx="9">
                  <c:v>119253900</c:v>
                </c:pt>
                <c:pt idx="10">
                  <c:v>108403100</c:v>
                </c:pt>
                <c:pt idx="11">
                  <c:v>111851938</c:v>
                </c:pt>
                <c:pt idx="12">
                  <c:v>118422163</c:v>
                </c:pt>
                <c:pt idx="13">
                  <c:v>130669349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E58-444A-80A4-E9CCC5AA5A01}"/>
            </c:ext>
          </c:extLst>
        </c:ser>
        <c:ser>
          <c:idx val="1"/>
          <c:order val="1"/>
          <c:tx>
            <c:strRef>
              <c:f>'Import DE Volume'!$C$4:$C$5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Volume'!$C$6:$C$19</c:f>
              <c:numCache>
                <c:formatCode>#,##0</c:formatCode>
                <c:ptCount val="14"/>
                <c:pt idx="0">
                  <c:v>19172100</c:v>
                </c:pt>
                <c:pt idx="1">
                  <c:v>33463400</c:v>
                </c:pt>
                <c:pt idx="2">
                  <c:v>31072600</c:v>
                </c:pt>
                <c:pt idx="3">
                  <c:v>33509400</c:v>
                </c:pt>
                <c:pt idx="4">
                  <c:v>46540800</c:v>
                </c:pt>
                <c:pt idx="5">
                  <c:v>46364400</c:v>
                </c:pt>
                <c:pt idx="6">
                  <c:v>45364200</c:v>
                </c:pt>
                <c:pt idx="7">
                  <c:v>37443300</c:v>
                </c:pt>
                <c:pt idx="8">
                  <c:v>32660500</c:v>
                </c:pt>
                <c:pt idx="9">
                  <c:v>36827700</c:v>
                </c:pt>
                <c:pt idx="10">
                  <c:v>24708000</c:v>
                </c:pt>
                <c:pt idx="11">
                  <c:v>29533630</c:v>
                </c:pt>
                <c:pt idx="12">
                  <c:v>21723404</c:v>
                </c:pt>
                <c:pt idx="13">
                  <c:v>22664568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E58-444A-80A4-E9CCC5AA5A01}"/>
            </c:ext>
          </c:extLst>
        </c:ser>
        <c:ser>
          <c:idx val="2"/>
          <c:order val="2"/>
          <c:tx>
            <c:strRef>
              <c:f>'Import DE Volume'!$D$4:$D$5</c:f>
              <c:strCache>
                <c:ptCount val="1"/>
                <c:pt idx="0">
                  <c:v>Greece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Volume'!$D$6:$D$19</c:f>
              <c:numCache>
                <c:formatCode>#,##0</c:formatCode>
                <c:ptCount val="14"/>
                <c:pt idx="0">
                  <c:v>28275600</c:v>
                </c:pt>
                <c:pt idx="1">
                  <c:v>41105100</c:v>
                </c:pt>
                <c:pt idx="2">
                  <c:v>26583500</c:v>
                </c:pt>
                <c:pt idx="3">
                  <c:v>35039100</c:v>
                </c:pt>
                <c:pt idx="4">
                  <c:v>41235200</c:v>
                </c:pt>
                <c:pt idx="5">
                  <c:v>48234400</c:v>
                </c:pt>
                <c:pt idx="6">
                  <c:v>41874000</c:v>
                </c:pt>
                <c:pt idx="7">
                  <c:v>28342700</c:v>
                </c:pt>
                <c:pt idx="8">
                  <c:v>34274000</c:v>
                </c:pt>
                <c:pt idx="9">
                  <c:v>35608600</c:v>
                </c:pt>
                <c:pt idx="10">
                  <c:v>31105100</c:v>
                </c:pt>
                <c:pt idx="11">
                  <c:v>33842060</c:v>
                </c:pt>
                <c:pt idx="12">
                  <c:v>29944315</c:v>
                </c:pt>
                <c:pt idx="13">
                  <c:v>35628805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E58-444A-80A4-E9CCC5AA5A01}"/>
            </c:ext>
          </c:extLst>
        </c:ser>
        <c:ser>
          <c:idx val="3"/>
          <c:order val="3"/>
          <c:tx>
            <c:strRef>
              <c:f>'Import DE Volume'!$E$4:$E$5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Volume'!$E$6:$E$19</c:f>
              <c:numCache>
                <c:formatCode>#,##0</c:formatCode>
                <c:ptCount val="14"/>
                <c:pt idx="0">
                  <c:v>29896600</c:v>
                </c:pt>
                <c:pt idx="1">
                  <c:v>24763700</c:v>
                </c:pt>
                <c:pt idx="2">
                  <c:v>28565100</c:v>
                </c:pt>
                <c:pt idx="3">
                  <c:v>32790000</c:v>
                </c:pt>
                <c:pt idx="4">
                  <c:v>23468500</c:v>
                </c:pt>
                <c:pt idx="5">
                  <c:v>23733400</c:v>
                </c:pt>
                <c:pt idx="6">
                  <c:v>20012400</c:v>
                </c:pt>
                <c:pt idx="7">
                  <c:v>14139400</c:v>
                </c:pt>
                <c:pt idx="8">
                  <c:v>19751700</c:v>
                </c:pt>
                <c:pt idx="9">
                  <c:v>17341300</c:v>
                </c:pt>
                <c:pt idx="10">
                  <c:v>22801700</c:v>
                </c:pt>
                <c:pt idx="11">
                  <c:v>28518949</c:v>
                </c:pt>
                <c:pt idx="12">
                  <c:v>26412891</c:v>
                </c:pt>
                <c:pt idx="13">
                  <c:v>30370213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E58-444A-80A4-E9CCC5AA5A01}"/>
            </c:ext>
          </c:extLst>
        </c:ser>
        <c:ser>
          <c:idx val="4"/>
          <c:order val="4"/>
          <c:tx>
            <c:strRef>
              <c:f>'Import DE Volume'!$F$4:$F$5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Volume'!$F$6:$F$19</c:f>
              <c:numCache>
                <c:formatCode>#,##0</c:formatCode>
                <c:ptCount val="14"/>
                <c:pt idx="0">
                  <c:v>16137400</c:v>
                </c:pt>
                <c:pt idx="1">
                  <c:v>18045500</c:v>
                </c:pt>
                <c:pt idx="2">
                  <c:v>13682400</c:v>
                </c:pt>
                <c:pt idx="3">
                  <c:v>25896100</c:v>
                </c:pt>
                <c:pt idx="4">
                  <c:v>25678900</c:v>
                </c:pt>
                <c:pt idx="5">
                  <c:v>24869300</c:v>
                </c:pt>
                <c:pt idx="6">
                  <c:v>24717400</c:v>
                </c:pt>
                <c:pt idx="7">
                  <c:v>21993400</c:v>
                </c:pt>
                <c:pt idx="8">
                  <c:v>28476200</c:v>
                </c:pt>
                <c:pt idx="9">
                  <c:v>25295900</c:v>
                </c:pt>
                <c:pt idx="10">
                  <c:v>23333900</c:v>
                </c:pt>
                <c:pt idx="11">
                  <c:v>32448994</c:v>
                </c:pt>
                <c:pt idx="12">
                  <c:v>23623226</c:v>
                </c:pt>
                <c:pt idx="13">
                  <c:v>23923249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E58-444A-80A4-E9CCC5AA5A01}"/>
            </c:ext>
          </c:extLst>
        </c:ser>
        <c:ser>
          <c:idx val="5"/>
          <c:order val="5"/>
          <c:tx>
            <c:strRef>
              <c:f>'Import DE Volume'!$G$4:$G$5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Volume'!$G$6:$G$19</c:f>
              <c:numCache>
                <c:formatCode>#,##0</c:formatCode>
                <c:ptCount val="14"/>
                <c:pt idx="0">
                  <c:v>17314700</c:v>
                </c:pt>
                <c:pt idx="1">
                  <c:v>16172300</c:v>
                </c:pt>
                <c:pt idx="2">
                  <c:v>18393800</c:v>
                </c:pt>
                <c:pt idx="3">
                  <c:v>21184900</c:v>
                </c:pt>
                <c:pt idx="4">
                  <c:v>24129000</c:v>
                </c:pt>
                <c:pt idx="5">
                  <c:v>24919800</c:v>
                </c:pt>
                <c:pt idx="6">
                  <c:v>26387400</c:v>
                </c:pt>
                <c:pt idx="7">
                  <c:v>24625800</c:v>
                </c:pt>
                <c:pt idx="8">
                  <c:v>15458000</c:v>
                </c:pt>
                <c:pt idx="9">
                  <c:v>12361700</c:v>
                </c:pt>
                <c:pt idx="10">
                  <c:v>11147500</c:v>
                </c:pt>
                <c:pt idx="11">
                  <c:v>10335409</c:v>
                </c:pt>
                <c:pt idx="12">
                  <c:v>9515392</c:v>
                </c:pt>
                <c:pt idx="13">
                  <c:v>8380856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E58-444A-80A4-E9CCC5AA5A01}"/>
            </c:ext>
          </c:extLst>
        </c:ser>
        <c:ser>
          <c:idx val="6"/>
          <c:order val="6"/>
          <c:tx>
            <c:strRef>
              <c:f>'Import DE Volume'!$H$4:$H$5</c:f>
              <c:strCache>
                <c:ptCount val="1"/>
                <c:pt idx="0">
                  <c:v>Brazil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Volume'!$H$6:$H$19</c:f>
              <c:numCache>
                <c:formatCode>#,##0</c:formatCode>
                <c:ptCount val="14"/>
                <c:pt idx="0">
                  <c:v>1311800</c:v>
                </c:pt>
                <c:pt idx="1">
                  <c:v>4742500</c:v>
                </c:pt>
                <c:pt idx="2">
                  <c:v>2788100</c:v>
                </c:pt>
                <c:pt idx="3">
                  <c:v>2679600</c:v>
                </c:pt>
                <c:pt idx="4">
                  <c:v>19952500</c:v>
                </c:pt>
                <c:pt idx="5">
                  <c:v>19112500</c:v>
                </c:pt>
                <c:pt idx="6">
                  <c:v>26106700</c:v>
                </c:pt>
                <c:pt idx="7">
                  <c:v>31440200</c:v>
                </c:pt>
                <c:pt idx="8">
                  <c:v>13696600</c:v>
                </c:pt>
                <c:pt idx="9">
                  <c:v>18019700</c:v>
                </c:pt>
                <c:pt idx="10">
                  <c:v>15856800</c:v>
                </c:pt>
                <c:pt idx="11">
                  <c:v>13850423</c:v>
                </c:pt>
                <c:pt idx="12">
                  <c:v>10815555</c:v>
                </c:pt>
                <c:pt idx="13">
                  <c:v>11653548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E58-444A-80A4-E9CCC5AA5A01}"/>
            </c:ext>
          </c:extLst>
        </c:ser>
        <c:ser>
          <c:idx val="7"/>
          <c:order val="7"/>
          <c:tx>
            <c:strRef>
              <c:f>'Import DE Volume'!$I$4:$I$5</c:f>
              <c:strCache>
                <c:ptCount val="1"/>
                <c:pt idx="0">
                  <c:v>Egypt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Volume'!$I$6:$I$19</c:f>
              <c:numCache>
                <c:formatCode>#,##0</c:formatCode>
                <c:ptCount val="14"/>
                <c:pt idx="0">
                  <c:v>84300</c:v>
                </c:pt>
                <c:pt idx="1">
                  <c:v>533600</c:v>
                </c:pt>
                <c:pt idx="2">
                  <c:v>1135300</c:v>
                </c:pt>
                <c:pt idx="3">
                  <c:v>1158100</c:v>
                </c:pt>
                <c:pt idx="4">
                  <c:v>1862500</c:v>
                </c:pt>
                <c:pt idx="5">
                  <c:v>3782100</c:v>
                </c:pt>
                <c:pt idx="6">
                  <c:v>4312600</c:v>
                </c:pt>
                <c:pt idx="7">
                  <c:v>6428600</c:v>
                </c:pt>
                <c:pt idx="8">
                  <c:v>6546100</c:v>
                </c:pt>
                <c:pt idx="9">
                  <c:v>11072300</c:v>
                </c:pt>
                <c:pt idx="10">
                  <c:v>11894200</c:v>
                </c:pt>
                <c:pt idx="11">
                  <c:v>12867945</c:v>
                </c:pt>
                <c:pt idx="12">
                  <c:v>12288964</c:v>
                </c:pt>
                <c:pt idx="13">
                  <c:v>10693318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1E58-444A-80A4-E9CCC5AA5A01}"/>
            </c:ext>
          </c:extLst>
        </c:ser>
        <c:ser>
          <c:idx val="8"/>
          <c:order val="8"/>
          <c:tx>
            <c:strRef>
              <c:f>'Import DE Volume'!$J$4:$J$5</c:f>
              <c:strCache>
                <c:ptCount val="1"/>
                <c:pt idx="0">
                  <c:v>Turkey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Volume'!$J$6:$J$19</c:f>
              <c:numCache>
                <c:formatCode>#,##0</c:formatCode>
                <c:ptCount val="14"/>
                <c:pt idx="0">
                  <c:v>28096800</c:v>
                </c:pt>
                <c:pt idx="1">
                  <c:v>20141200</c:v>
                </c:pt>
                <c:pt idx="2">
                  <c:v>17035700</c:v>
                </c:pt>
                <c:pt idx="3">
                  <c:v>12078900</c:v>
                </c:pt>
                <c:pt idx="4">
                  <c:v>18572200</c:v>
                </c:pt>
                <c:pt idx="5">
                  <c:v>19425900</c:v>
                </c:pt>
                <c:pt idx="6">
                  <c:v>16412500</c:v>
                </c:pt>
                <c:pt idx="7">
                  <c:v>14195700</c:v>
                </c:pt>
                <c:pt idx="8">
                  <c:v>13716000</c:v>
                </c:pt>
                <c:pt idx="9">
                  <c:v>13724200</c:v>
                </c:pt>
                <c:pt idx="10">
                  <c:v>11251400</c:v>
                </c:pt>
                <c:pt idx="11">
                  <c:v>12828132</c:v>
                </c:pt>
                <c:pt idx="12">
                  <c:v>9632711</c:v>
                </c:pt>
                <c:pt idx="13">
                  <c:v>10640217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1E58-444A-80A4-E9CCC5AA5A01}"/>
            </c:ext>
          </c:extLst>
        </c:ser>
        <c:ser>
          <c:idx val="9"/>
          <c:order val="9"/>
          <c:tx>
            <c:strRef>
              <c:f>'Import DE Volume'!$K$4:$K$5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Volume'!$K$6:$K$19</c:f>
              <c:numCache>
                <c:formatCode>#,##0</c:formatCode>
                <c:ptCount val="14"/>
                <c:pt idx="0">
                  <c:v>349067100</c:v>
                </c:pt>
                <c:pt idx="1">
                  <c:v>363171300</c:v>
                </c:pt>
                <c:pt idx="2">
                  <c:v>309881200</c:v>
                </c:pt>
                <c:pt idx="3">
                  <c:v>323112000</c:v>
                </c:pt>
                <c:pt idx="4">
                  <c:v>336478000</c:v>
                </c:pt>
                <c:pt idx="5">
                  <c:v>392749908</c:v>
                </c:pt>
                <c:pt idx="6">
                  <c:v>351913500</c:v>
                </c:pt>
                <c:pt idx="7">
                  <c:v>307051200</c:v>
                </c:pt>
                <c:pt idx="8">
                  <c:v>305685100</c:v>
                </c:pt>
                <c:pt idx="9">
                  <c:v>306563306</c:v>
                </c:pt>
                <c:pt idx="10">
                  <c:v>276933100</c:v>
                </c:pt>
                <c:pt idx="11">
                  <c:v>299701850</c:v>
                </c:pt>
                <c:pt idx="12">
                  <c:v>280602073</c:v>
                </c:pt>
                <c:pt idx="13">
                  <c:v>315274946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1E58-444A-80A4-E9CCC5AA5A01}"/>
            </c:ext>
          </c:extLst>
        </c:ser>
        <c:ser>
          <c:idx val="10"/>
          <c:order val="10"/>
          <c:tx>
            <c:strRef>
              <c:f>'Import DE Volume'!$L$4:$L$5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Volume'!$A$6:$A$19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Volume'!$L$6:$L$19</c:f>
              <c:numCache>
                <c:formatCode>#,##0</c:formatCode>
                <c:ptCount val="14"/>
                <c:pt idx="0">
                  <c:v>67900</c:v>
                </c:pt>
                <c:pt idx="1">
                  <c:v>36000</c:v>
                </c:pt>
                <c:pt idx="5">
                  <c:v>6900</c:v>
                </c:pt>
                <c:pt idx="6">
                  <c:v>91700</c:v>
                </c:pt>
                <c:pt idx="7">
                  <c:v>58300</c:v>
                </c:pt>
                <c:pt idx="8">
                  <c:v>540900</c:v>
                </c:pt>
                <c:pt idx="9">
                  <c:v>230800</c:v>
                </c:pt>
                <c:pt idx="10">
                  <c:v>349800</c:v>
                </c:pt>
                <c:pt idx="13">
                  <c:v>76026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1E58-444A-80A4-E9CCC5AA5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417408"/>
        <c:axId val="110418944"/>
      </c:lineChart>
      <c:catAx>
        <c:axId val="110417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418944"/>
        <c:crosses val="autoZero"/>
        <c:auto val="1"/>
        <c:lblAlgn val="ctr"/>
        <c:lblOffset val="100"/>
        <c:noMultiLvlLbl val="0"/>
      </c:catAx>
      <c:valAx>
        <c:axId val="110418944"/>
        <c:scaling>
          <c:orientation val="minMax"/>
          <c:max val="2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417408"/>
        <c:crosses val="autoZero"/>
        <c:crossBetween val="between"/>
        <c:majorUnit val="4000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sz="1300">
                <a:latin typeface="Source Sans Pro" panose="020B0503030403020204" pitchFamily="34" charset="0"/>
              </a:rPr>
              <a:t>Volume shares of fresh grapes suppliers in Germany in 2013 - </a:t>
            </a:r>
            <a:r>
              <a:rPr lang="fr-FR" sz="1300" u="sng">
                <a:latin typeface="Source Sans Pro" panose="020B0503030403020204" pitchFamily="34" charset="0"/>
              </a:rPr>
              <a:t>High Season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1688354626917931"/>
          <c:y val="0.27416159705327592"/>
          <c:w val="0.40275448605537728"/>
          <c:h val="0.65023015593711231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DFA-4053-83CB-19470C5640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DFA-4053-83CB-19470C5640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DFA-4053-83CB-19470C5640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DFA-4053-83CB-19470C5640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DFA-4053-83CB-19470C5640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DFA-4053-83CB-19470C5640C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DFA-4053-83CB-19470C5640C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DFA-4053-83CB-19470C5640C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DFA-4053-83CB-19470C5640CF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DFA-4053-83CB-19470C5640CF}"/>
              </c:ext>
            </c:extLst>
          </c:dPt>
          <c:dLbls>
            <c:dLbl>
              <c:idx val="5"/>
              <c:layout>
                <c:manualLayout>
                  <c:x val="-3.6589828027808323E-2"/>
                  <c:y val="-2.2377619091809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DFA-4053-83CB-19470C5640CF}"/>
                </c:ext>
              </c:extLst>
            </c:dLbl>
            <c:dLbl>
              <c:idx val="6"/>
              <c:layout>
                <c:manualLayout>
                  <c:x val="-5.8543724844493231E-2"/>
                  <c:y val="-9.32400795492055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DFA-4053-83CB-19470C5640CF}"/>
                </c:ext>
              </c:extLst>
            </c:dLbl>
            <c:dLbl>
              <c:idx val="7"/>
              <c:layout>
                <c:manualLayout>
                  <c:x val="-3.0735455543358946E-2"/>
                  <c:y val="-7.8321666821332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DFA-4053-83CB-19470C5640CF}"/>
                </c:ext>
              </c:extLst>
            </c:dLbl>
            <c:dLbl>
              <c:idx val="8"/>
              <c:layout>
                <c:manualLayout>
                  <c:x val="0"/>
                  <c:y val="-5.221444454755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DFA-4053-83CB-19470C564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'Import DE Volume'!$A$47:$A$50</c:f>
              <c:strCache>
                <c:ptCount val="4"/>
                <c:pt idx="0">
                  <c:v>Italy</c:v>
                </c:pt>
                <c:pt idx="1">
                  <c:v>Greece</c:v>
                </c:pt>
                <c:pt idx="2">
                  <c:v>Spain</c:v>
                </c:pt>
                <c:pt idx="3">
                  <c:v>Other</c:v>
                </c:pt>
              </c:strCache>
            </c:strRef>
          </c:cat>
          <c:val>
            <c:numRef>
              <c:f>'Import DE Volume'!$B$47:$B$50</c:f>
              <c:numCache>
                <c:formatCode>General</c:formatCode>
                <c:ptCount val="4"/>
                <c:pt idx="0">
                  <c:v>130669349</c:v>
                </c:pt>
                <c:pt idx="1">
                  <c:v>35628805</c:v>
                </c:pt>
                <c:pt idx="2">
                  <c:v>30370213</c:v>
                </c:pt>
                <c:pt idx="3">
                  <c:v>15325411.5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1DFA-4053-83CB-19470C5640C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36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sz="1300">
                <a:latin typeface="Source Sans Pro" panose="020B0503030403020204" pitchFamily="34" charset="0"/>
              </a:rPr>
              <a:t>Volume shares of fresh grapes suppliers in Germany in 2013 - </a:t>
            </a:r>
            <a:r>
              <a:rPr lang="fr-FR" sz="1300" u="sng">
                <a:latin typeface="Source Sans Pro" panose="020B0503030403020204" pitchFamily="34" charset="0"/>
              </a:rPr>
              <a:t>Low Season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3403618639814547"/>
          <c:y val="0.2143567789397901"/>
          <c:w val="0.40275448605537728"/>
          <c:h val="0.65023015593711231"/>
        </c:manualLayout>
      </c:layout>
      <c:pieChart>
        <c:varyColors val="1"/>
        <c:ser>
          <c:idx val="0"/>
          <c:order val="0"/>
          <c:explosion val="7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DB9-4CA6-A3D9-2F7BA4F21E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DB9-4CA6-A3D9-2F7BA4F21E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DB9-4CA6-A3D9-2F7BA4F21EC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DB9-4CA6-A3D9-2F7BA4F21EC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DB9-4CA6-A3D9-2F7BA4F21EC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DB9-4CA6-A3D9-2F7BA4F21EC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DB9-4CA6-A3D9-2F7BA4F21EC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DB9-4CA6-A3D9-2F7BA4F21EC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DB9-4CA6-A3D9-2F7BA4F21EC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DB9-4CA6-A3D9-2F7BA4F21EC9}"/>
              </c:ext>
            </c:extLst>
          </c:dPt>
          <c:dLbls>
            <c:dLbl>
              <c:idx val="0"/>
              <c:layout>
                <c:manualLayout>
                  <c:x val="5.8318976438485229E-2"/>
                  <c:y val="2.5999621393305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B9-4CA6-A3D9-2F7BA4F21EC9}"/>
                </c:ext>
              </c:extLst>
            </c:dLbl>
            <c:dLbl>
              <c:idx val="1"/>
              <c:layout>
                <c:manualLayout>
                  <c:x val="4.4596864335312111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B9-4CA6-A3D9-2F7BA4F21EC9}"/>
                </c:ext>
              </c:extLst>
            </c:dLbl>
            <c:dLbl>
              <c:idx val="2"/>
              <c:layout>
                <c:manualLayout>
                  <c:x val="1.0291584077379746E-2"/>
                  <c:y val="3.43040895471792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DB9-4CA6-A3D9-2F7BA4F21EC9}"/>
                </c:ext>
              </c:extLst>
            </c:dLbl>
            <c:dLbl>
              <c:idx val="3"/>
              <c:layout>
                <c:manualLayout>
                  <c:x val="-3.0874752232139271E-2"/>
                  <c:y val="4.28801119339740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B9-4CA6-A3D9-2F7BA4F21EC9}"/>
                </c:ext>
              </c:extLst>
            </c:dLbl>
            <c:dLbl>
              <c:idx val="4"/>
              <c:layout>
                <c:manualLayout>
                  <c:x val="-1.7152640128966244E-2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B9-4CA6-A3D9-2F7BA4F21EC9}"/>
                </c:ext>
              </c:extLst>
            </c:dLbl>
            <c:dLbl>
              <c:idx val="5"/>
              <c:layout>
                <c:manualLayout>
                  <c:x val="-3.6589828027808323E-2"/>
                  <c:y val="-2.23776190918093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B9-4CA6-A3D9-2F7BA4F21EC9}"/>
                </c:ext>
              </c:extLst>
            </c:dLbl>
            <c:dLbl>
              <c:idx val="6"/>
              <c:layout>
                <c:manualLayout>
                  <c:x val="-4.8252132464842487E-2"/>
                  <c:y val="2.682437994345225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DB9-4CA6-A3D9-2F7BA4F21EC9}"/>
                </c:ext>
              </c:extLst>
            </c:dLbl>
            <c:dLbl>
              <c:idx val="7"/>
              <c:layout>
                <c:manualLayout>
                  <c:x val="-3.0735455543358946E-2"/>
                  <c:y val="-7.832166682133265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DB9-4CA6-A3D9-2F7BA4F21EC9}"/>
                </c:ext>
              </c:extLst>
            </c:dLbl>
            <c:dLbl>
              <c:idx val="8"/>
              <c:layout>
                <c:manualLayout>
                  <c:x val="0"/>
                  <c:y val="-5.22144445475550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DB9-4CA6-A3D9-2F7BA4F21E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'Import DE Volume'!$A$52:$A$58</c:f>
              <c:strCache>
                <c:ptCount val="7"/>
                <c:pt idx="0">
                  <c:v>Chile</c:v>
                </c:pt>
                <c:pt idx="1">
                  <c:v>South Africa</c:v>
                </c:pt>
                <c:pt idx="2">
                  <c:v>Argentina</c:v>
                </c:pt>
                <c:pt idx="3">
                  <c:v>Brazil</c:v>
                </c:pt>
                <c:pt idx="4">
                  <c:v>Egypt</c:v>
                </c:pt>
                <c:pt idx="5">
                  <c:v>Turkey</c:v>
                </c:pt>
                <c:pt idx="6">
                  <c:v>Other</c:v>
                </c:pt>
              </c:strCache>
            </c:strRef>
          </c:cat>
          <c:val>
            <c:numRef>
              <c:f>'Import DE Volume'!$B$52:$B$58</c:f>
              <c:numCache>
                <c:formatCode>General</c:formatCode>
                <c:ptCount val="7"/>
                <c:pt idx="0">
                  <c:v>23923249</c:v>
                </c:pt>
                <c:pt idx="1">
                  <c:v>22664568</c:v>
                </c:pt>
                <c:pt idx="2">
                  <c:v>8380856</c:v>
                </c:pt>
                <c:pt idx="3">
                  <c:v>11653548</c:v>
                </c:pt>
                <c:pt idx="4">
                  <c:v>10693318</c:v>
                </c:pt>
                <c:pt idx="5">
                  <c:v>10640217</c:v>
                </c:pt>
                <c:pt idx="6">
                  <c:v>15325411.5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DB9-4CA6-A3D9-2F7BA4F21EC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3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[BASIC_South Africa Grapes Study_Calculations_Update 2017.xlsx]Import DE Value!Tableau croisé dynamique2</c:name>
    <c:fmtId val="8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2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</c:pivotFmt>
      <c:pivotFmt>
        <c:idx val="3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0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41"/>
        <c:spPr>
          <a:ln w="28575" cap="rnd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2"/>
        <c:spPr>
          <a:ln w="28575" cap="rnd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3"/>
        <c:spPr>
          <a:ln w="28575" cap="rnd">
            <a:solidFill>
              <a:schemeClr val="accent3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4"/>
        <c:spPr>
          <a:ln w="28575" cap="rnd">
            <a:solidFill>
              <a:schemeClr val="accent4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6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47"/>
        <c:spPr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48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49"/>
        <c:spPr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50"/>
        <c:spPr>
          <a:ln w="28575" cap="rnd">
            <a:solidFill>
              <a:schemeClr val="accent5">
                <a:lumMod val="6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'Import DE Value'!$B$4:$B$5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Value'!$B$6:$B$19</c:f>
              <c:numCache>
                <c:formatCode>#,##0</c:formatCode>
                <c:ptCount val="14"/>
                <c:pt idx="0">
                  <c:v>149685000</c:v>
                </c:pt>
                <c:pt idx="1">
                  <c:v>160956000</c:v>
                </c:pt>
                <c:pt idx="2">
                  <c:v>155213000</c:v>
                </c:pt>
                <c:pt idx="3">
                  <c:v>165849000</c:v>
                </c:pt>
                <c:pt idx="4">
                  <c:v>138107000</c:v>
                </c:pt>
                <c:pt idx="5">
                  <c:v>187633000</c:v>
                </c:pt>
                <c:pt idx="6">
                  <c:v>178311000</c:v>
                </c:pt>
                <c:pt idx="7">
                  <c:v>204682000</c:v>
                </c:pt>
                <c:pt idx="8">
                  <c:v>230265000</c:v>
                </c:pt>
                <c:pt idx="9">
                  <c:v>201704000</c:v>
                </c:pt>
                <c:pt idx="10">
                  <c:v>186716572</c:v>
                </c:pt>
                <c:pt idx="11">
                  <c:v>212148909</c:v>
                </c:pt>
                <c:pt idx="12">
                  <c:v>217535865</c:v>
                </c:pt>
                <c:pt idx="13">
                  <c:v>260691498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32-4B26-A829-2994C07E1992}"/>
            </c:ext>
          </c:extLst>
        </c:ser>
        <c:ser>
          <c:idx val="1"/>
          <c:order val="1"/>
          <c:tx>
            <c:strRef>
              <c:f>'Import DE Value'!$C$4:$C$5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Value'!$C$6:$C$19</c:f>
              <c:numCache>
                <c:formatCode>#,##0</c:formatCode>
                <c:ptCount val="14"/>
                <c:pt idx="0">
                  <c:v>25092000</c:v>
                </c:pt>
                <c:pt idx="1">
                  <c:v>53348000</c:v>
                </c:pt>
                <c:pt idx="2">
                  <c:v>43222000</c:v>
                </c:pt>
                <c:pt idx="3">
                  <c:v>55784000</c:v>
                </c:pt>
                <c:pt idx="4">
                  <c:v>75822000</c:v>
                </c:pt>
                <c:pt idx="5">
                  <c:v>83893000</c:v>
                </c:pt>
                <c:pt idx="6">
                  <c:v>77239000</c:v>
                </c:pt>
                <c:pt idx="7">
                  <c:v>71941000</c:v>
                </c:pt>
                <c:pt idx="8">
                  <c:v>79688000</c:v>
                </c:pt>
                <c:pt idx="9">
                  <c:v>77927000</c:v>
                </c:pt>
                <c:pt idx="10">
                  <c:v>58887402</c:v>
                </c:pt>
                <c:pt idx="11">
                  <c:v>79847770</c:v>
                </c:pt>
                <c:pt idx="12">
                  <c:v>52538602</c:v>
                </c:pt>
                <c:pt idx="13">
                  <c:v>62685621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32-4B26-A829-2994C07E1992}"/>
            </c:ext>
          </c:extLst>
        </c:ser>
        <c:ser>
          <c:idx val="2"/>
          <c:order val="2"/>
          <c:tx>
            <c:strRef>
              <c:f>'Import DE Value'!$D$4:$D$5</c:f>
              <c:strCache>
                <c:ptCount val="1"/>
                <c:pt idx="0">
                  <c:v>Greece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Value'!$D$6:$D$19</c:f>
              <c:numCache>
                <c:formatCode>#,##0</c:formatCode>
                <c:ptCount val="14"/>
                <c:pt idx="0">
                  <c:v>25475000</c:v>
                </c:pt>
                <c:pt idx="1">
                  <c:v>41775000</c:v>
                </c:pt>
                <c:pt idx="2">
                  <c:v>34472000</c:v>
                </c:pt>
                <c:pt idx="3">
                  <c:v>52055000</c:v>
                </c:pt>
                <c:pt idx="4">
                  <c:v>57175000</c:v>
                </c:pt>
                <c:pt idx="5">
                  <c:v>67936000</c:v>
                </c:pt>
                <c:pt idx="6">
                  <c:v>68152000</c:v>
                </c:pt>
                <c:pt idx="7">
                  <c:v>64694000</c:v>
                </c:pt>
                <c:pt idx="8">
                  <c:v>71170000</c:v>
                </c:pt>
                <c:pt idx="9">
                  <c:v>69395000</c:v>
                </c:pt>
                <c:pt idx="10">
                  <c:v>58454172</c:v>
                </c:pt>
                <c:pt idx="11">
                  <c:v>73598278</c:v>
                </c:pt>
                <c:pt idx="12">
                  <c:v>57997599</c:v>
                </c:pt>
                <c:pt idx="13">
                  <c:v>68961375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32-4B26-A829-2994C07E1992}"/>
            </c:ext>
          </c:extLst>
        </c:ser>
        <c:ser>
          <c:idx val="3"/>
          <c:order val="3"/>
          <c:tx>
            <c:strRef>
              <c:f>'Import DE Value'!$E$4:$E$5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Value'!$E$6:$E$19</c:f>
              <c:numCache>
                <c:formatCode>#,##0</c:formatCode>
                <c:ptCount val="14"/>
                <c:pt idx="0">
                  <c:v>29228000</c:v>
                </c:pt>
                <c:pt idx="1">
                  <c:v>24641000</c:v>
                </c:pt>
                <c:pt idx="2">
                  <c:v>28994000</c:v>
                </c:pt>
                <c:pt idx="3">
                  <c:v>39135000</c:v>
                </c:pt>
                <c:pt idx="4">
                  <c:v>28887000</c:v>
                </c:pt>
                <c:pt idx="5">
                  <c:v>30613000</c:v>
                </c:pt>
                <c:pt idx="6">
                  <c:v>32193000</c:v>
                </c:pt>
                <c:pt idx="7">
                  <c:v>30684000</c:v>
                </c:pt>
                <c:pt idx="8">
                  <c:v>43504000</c:v>
                </c:pt>
                <c:pt idx="9">
                  <c:v>31263000</c:v>
                </c:pt>
                <c:pt idx="10">
                  <c:v>47501550</c:v>
                </c:pt>
                <c:pt idx="11">
                  <c:v>63304152</c:v>
                </c:pt>
                <c:pt idx="12">
                  <c:v>61204693</c:v>
                </c:pt>
                <c:pt idx="13">
                  <c:v>74248400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232-4B26-A829-2994C07E1992}"/>
            </c:ext>
          </c:extLst>
        </c:ser>
        <c:ser>
          <c:idx val="4"/>
          <c:order val="4"/>
          <c:tx>
            <c:strRef>
              <c:f>'Import DE Value'!$F$4:$F$5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Value'!$F$6:$F$19</c:f>
              <c:numCache>
                <c:formatCode>#,##0</c:formatCode>
                <c:ptCount val="14"/>
                <c:pt idx="0">
                  <c:v>25264000</c:v>
                </c:pt>
                <c:pt idx="1">
                  <c:v>30493000</c:v>
                </c:pt>
                <c:pt idx="2">
                  <c:v>21630000</c:v>
                </c:pt>
                <c:pt idx="3">
                  <c:v>44370000</c:v>
                </c:pt>
                <c:pt idx="4">
                  <c:v>42041000</c:v>
                </c:pt>
                <c:pt idx="5">
                  <c:v>46203000</c:v>
                </c:pt>
                <c:pt idx="6">
                  <c:v>39142000</c:v>
                </c:pt>
                <c:pt idx="7">
                  <c:v>41854000</c:v>
                </c:pt>
                <c:pt idx="8">
                  <c:v>62635000</c:v>
                </c:pt>
                <c:pt idx="9">
                  <c:v>52508000</c:v>
                </c:pt>
                <c:pt idx="10">
                  <c:v>57826188</c:v>
                </c:pt>
                <c:pt idx="11">
                  <c:v>89377400</c:v>
                </c:pt>
                <c:pt idx="12">
                  <c:v>57565596</c:v>
                </c:pt>
                <c:pt idx="13">
                  <c:v>54719917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232-4B26-A829-2994C07E1992}"/>
            </c:ext>
          </c:extLst>
        </c:ser>
        <c:ser>
          <c:idx val="5"/>
          <c:order val="5"/>
          <c:tx>
            <c:strRef>
              <c:f>'Import DE Value'!$G$4:$G$5</c:f>
              <c:strCache>
                <c:ptCount val="1"/>
                <c:pt idx="0">
                  <c:v>Argentina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Value'!$G$6:$G$19</c:f>
              <c:numCache>
                <c:formatCode>#,##0</c:formatCode>
                <c:ptCount val="14"/>
                <c:pt idx="0">
                  <c:v>22012000</c:v>
                </c:pt>
                <c:pt idx="1">
                  <c:v>23585000</c:v>
                </c:pt>
                <c:pt idx="2">
                  <c:v>27240000</c:v>
                </c:pt>
                <c:pt idx="3">
                  <c:v>32734000</c:v>
                </c:pt>
                <c:pt idx="4">
                  <c:v>37957000</c:v>
                </c:pt>
                <c:pt idx="5">
                  <c:v>41776000</c:v>
                </c:pt>
                <c:pt idx="6">
                  <c:v>39570000</c:v>
                </c:pt>
                <c:pt idx="7">
                  <c:v>40827000</c:v>
                </c:pt>
                <c:pt idx="8">
                  <c:v>36971000</c:v>
                </c:pt>
                <c:pt idx="9">
                  <c:v>26254000</c:v>
                </c:pt>
                <c:pt idx="10">
                  <c:v>24917977</c:v>
                </c:pt>
                <c:pt idx="11">
                  <c:v>27072364</c:v>
                </c:pt>
                <c:pt idx="12">
                  <c:v>17347105</c:v>
                </c:pt>
                <c:pt idx="13">
                  <c:v>18485799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232-4B26-A829-2994C07E1992}"/>
            </c:ext>
          </c:extLst>
        </c:ser>
        <c:ser>
          <c:idx val="6"/>
          <c:order val="6"/>
          <c:tx>
            <c:strRef>
              <c:f>'Import DE Value'!$H$4:$H$5</c:f>
              <c:strCache>
                <c:ptCount val="1"/>
                <c:pt idx="0">
                  <c:v>Brazil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Value'!$H$6:$H$19</c:f>
              <c:numCache>
                <c:formatCode>#,##0</c:formatCode>
                <c:ptCount val="14"/>
                <c:pt idx="0">
                  <c:v>2073000</c:v>
                </c:pt>
                <c:pt idx="1">
                  <c:v>7105000</c:v>
                </c:pt>
                <c:pt idx="2">
                  <c:v>4157000</c:v>
                </c:pt>
                <c:pt idx="3">
                  <c:v>4920000</c:v>
                </c:pt>
                <c:pt idx="4">
                  <c:v>41797000</c:v>
                </c:pt>
                <c:pt idx="5">
                  <c:v>42376000</c:v>
                </c:pt>
                <c:pt idx="6">
                  <c:v>57011000</c:v>
                </c:pt>
                <c:pt idx="7">
                  <c:v>97185000</c:v>
                </c:pt>
                <c:pt idx="8">
                  <c:v>35612000</c:v>
                </c:pt>
                <c:pt idx="9">
                  <c:v>47200000</c:v>
                </c:pt>
                <c:pt idx="10">
                  <c:v>39843856</c:v>
                </c:pt>
                <c:pt idx="11">
                  <c:v>44531288</c:v>
                </c:pt>
                <c:pt idx="12">
                  <c:v>37022390</c:v>
                </c:pt>
                <c:pt idx="13">
                  <c:v>31680835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5232-4B26-A829-2994C07E1992}"/>
            </c:ext>
          </c:extLst>
        </c:ser>
        <c:ser>
          <c:idx val="7"/>
          <c:order val="7"/>
          <c:tx>
            <c:strRef>
              <c:f>'Import DE Value'!$I$4:$I$5</c:f>
              <c:strCache>
                <c:ptCount val="1"/>
                <c:pt idx="0">
                  <c:v>Egypt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Value'!$I$6:$I$19</c:f>
              <c:numCache>
                <c:formatCode>#,##0</c:formatCode>
                <c:ptCount val="14"/>
                <c:pt idx="0">
                  <c:v>164000</c:v>
                </c:pt>
                <c:pt idx="1">
                  <c:v>831000</c:v>
                </c:pt>
                <c:pt idx="2">
                  <c:v>2085000</c:v>
                </c:pt>
                <c:pt idx="3">
                  <c:v>2057000</c:v>
                </c:pt>
                <c:pt idx="4">
                  <c:v>3217000</c:v>
                </c:pt>
                <c:pt idx="5">
                  <c:v>6625000</c:v>
                </c:pt>
                <c:pt idx="6">
                  <c:v>8614000</c:v>
                </c:pt>
                <c:pt idx="7">
                  <c:v>18749000</c:v>
                </c:pt>
                <c:pt idx="8">
                  <c:v>19247000</c:v>
                </c:pt>
                <c:pt idx="9">
                  <c:v>32154000</c:v>
                </c:pt>
                <c:pt idx="10">
                  <c:v>31854947</c:v>
                </c:pt>
                <c:pt idx="11">
                  <c:v>37867928</c:v>
                </c:pt>
                <c:pt idx="12">
                  <c:v>33923905</c:v>
                </c:pt>
                <c:pt idx="13">
                  <c:v>27949630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5232-4B26-A829-2994C07E1992}"/>
            </c:ext>
          </c:extLst>
        </c:ser>
        <c:ser>
          <c:idx val="8"/>
          <c:order val="8"/>
          <c:tx>
            <c:strRef>
              <c:f>'Import DE Value'!$J$4:$J$5</c:f>
              <c:strCache>
                <c:ptCount val="1"/>
                <c:pt idx="0">
                  <c:v>Turkey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Value'!$J$6:$J$19</c:f>
              <c:numCache>
                <c:formatCode>#,##0</c:formatCode>
                <c:ptCount val="14"/>
                <c:pt idx="0">
                  <c:v>19843000</c:v>
                </c:pt>
                <c:pt idx="1">
                  <c:v>15658000</c:v>
                </c:pt>
                <c:pt idx="2">
                  <c:v>13932000</c:v>
                </c:pt>
                <c:pt idx="3">
                  <c:v>11461000</c:v>
                </c:pt>
                <c:pt idx="4">
                  <c:v>19303000</c:v>
                </c:pt>
                <c:pt idx="5">
                  <c:v>19268000</c:v>
                </c:pt>
                <c:pt idx="6">
                  <c:v>15698000</c:v>
                </c:pt>
                <c:pt idx="7">
                  <c:v>15614000</c:v>
                </c:pt>
                <c:pt idx="8">
                  <c:v>14847000</c:v>
                </c:pt>
                <c:pt idx="9">
                  <c:v>13816000</c:v>
                </c:pt>
                <c:pt idx="10">
                  <c:v>13858041</c:v>
                </c:pt>
                <c:pt idx="11">
                  <c:v>14467295</c:v>
                </c:pt>
                <c:pt idx="12">
                  <c:v>11546923</c:v>
                </c:pt>
                <c:pt idx="13">
                  <c:v>14876587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5232-4B26-A829-2994C07E1992}"/>
            </c:ext>
          </c:extLst>
        </c:ser>
        <c:ser>
          <c:idx val="9"/>
          <c:order val="9"/>
          <c:tx>
            <c:strRef>
              <c:f>'Import DE Value'!$K$4:$K$5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Value'!$K$6:$K$19</c:f>
              <c:numCache>
                <c:formatCode>#,##0</c:formatCode>
                <c:ptCount val="14"/>
                <c:pt idx="0">
                  <c:v>311722000</c:v>
                </c:pt>
                <c:pt idx="1">
                  <c:v>371780000</c:v>
                </c:pt>
                <c:pt idx="2">
                  <c:v>343054000</c:v>
                </c:pt>
                <c:pt idx="3">
                  <c:v>426668000</c:v>
                </c:pt>
                <c:pt idx="4">
                  <c:v>465604000</c:v>
                </c:pt>
                <c:pt idx="5">
                  <c:v>554422000</c:v>
                </c:pt>
                <c:pt idx="6">
                  <c:v>546125000</c:v>
                </c:pt>
                <c:pt idx="7">
                  <c:v>611954000</c:v>
                </c:pt>
                <c:pt idx="8">
                  <c:v>619495000</c:v>
                </c:pt>
                <c:pt idx="9">
                  <c:v>589231000</c:v>
                </c:pt>
                <c:pt idx="10">
                  <c:v>557111810</c:v>
                </c:pt>
                <c:pt idx="11">
                  <c:v>679864159</c:v>
                </c:pt>
                <c:pt idx="12">
                  <c:v>593790789</c:v>
                </c:pt>
                <c:pt idx="13">
                  <c:v>690432432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5232-4B26-A829-2994C07E1992}"/>
            </c:ext>
          </c:extLst>
        </c:ser>
        <c:ser>
          <c:idx val="10"/>
          <c:order val="10"/>
          <c:tx>
            <c:strRef>
              <c:f>'Import DE Value'!$L$4:$L$5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'Import DE Value'!$A$6:$A$19</c:f>
              <c:strCach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strCache>
            </c:strRef>
          </c:cat>
          <c:val>
            <c:numRef>
              <c:f>'Import DE Value'!$L$6:$L$19</c:f>
              <c:numCache>
                <c:formatCode>#,##0</c:formatCode>
                <c:ptCount val="14"/>
                <c:pt idx="0">
                  <c:v>92000</c:v>
                </c:pt>
                <c:pt idx="1">
                  <c:v>62000</c:v>
                </c:pt>
                <c:pt idx="5">
                  <c:v>20000</c:v>
                </c:pt>
                <c:pt idx="6">
                  <c:v>197000</c:v>
                </c:pt>
                <c:pt idx="7">
                  <c:v>132000</c:v>
                </c:pt>
                <c:pt idx="8">
                  <c:v>1178000</c:v>
                </c:pt>
                <c:pt idx="9">
                  <c:v>713000</c:v>
                </c:pt>
                <c:pt idx="10">
                  <c:v>952575</c:v>
                </c:pt>
                <c:pt idx="13">
                  <c:v>153110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5232-4B26-A829-2994C07E1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33376"/>
        <c:axId val="111948160"/>
      </c:lineChart>
      <c:catAx>
        <c:axId val="111733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948160"/>
        <c:crosses val="autoZero"/>
        <c:auto val="1"/>
        <c:lblAlgn val="ctr"/>
        <c:lblOffset val="100"/>
        <c:noMultiLvlLbl val="0"/>
      </c:catAx>
      <c:valAx>
        <c:axId val="111948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1733376"/>
        <c:crosses val="autoZero"/>
        <c:crossBetween val="between"/>
        <c:majorUnit val="40000000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[BASIC_South Africa Grapes Study_Calculations_Update 2017.xlsx]Export DE!Tableau croisé dynamique9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ln w="28575" cap="rnd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ln w="28575" cap="rnd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'Export DE'!$B$3:$B$4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DE'!$B$5:$B$19</c:f>
              <c:numCache>
                <c:formatCode>#,##0</c:formatCode>
                <c:ptCount val="15"/>
                <c:pt idx="0">
                  <c:v>222470035</c:v>
                </c:pt>
                <c:pt idx="1">
                  <c:v>231223763</c:v>
                </c:pt>
                <c:pt idx="2">
                  <c:v>168863688</c:v>
                </c:pt>
                <c:pt idx="3">
                  <c:v>165275498</c:v>
                </c:pt>
                <c:pt idx="4">
                  <c:v>142159671</c:v>
                </c:pt>
                <c:pt idx="5">
                  <c:v>156521280</c:v>
                </c:pt>
                <c:pt idx="6">
                  <c:v>114160402</c:v>
                </c:pt>
                <c:pt idx="7">
                  <c:v>122692750</c:v>
                </c:pt>
                <c:pt idx="8">
                  <c:v>137310442</c:v>
                </c:pt>
                <c:pt idx="9">
                  <c:v>98501483</c:v>
                </c:pt>
                <c:pt idx="10">
                  <c:v>114818365</c:v>
                </c:pt>
                <c:pt idx="11">
                  <c:v>116805764</c:v>
                </c:pt>
                <c:pt idx="12">
                  <c:v>109676459</c:v>
                </c:pt>
                <c:pt idx="13">
                  <c:v>117135693</c:v>
                </c:pt>
                <c:pt idx="14">
                  <c:v>103110891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440-4EB2-83CA-4D1C6CA360F8}"/>
            </c:ext>
          </c:extLst>
        </c:ser>
        <c:ser>
          <c:idx val="1"/>
          <c:order val="1"/>
          <c:tx>
            <c:strRef>
              <c:f>'Export DE'!$C$3:$C$4</c:f>
              <c:strCache>
                <c:ptCount val="1"/>
                <c:pt idx="0">
                  <c:v>Greece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DE'!$C$5:$C$19</c:f>
              <c:numCache>
                <c:formatCode>#,##0</c:formatCode>
                <c:ptCount val="15"/>
                <c:pt idx="0">
                  <c:v>27371937</c:v>
                </c:pt>
                <c:pt idx="1">
                  <c:v>35601941</c:v>
                </c:pt>
                <c:pt idx="2">
                  <c:v>19227564</c:v>
                </c:pt>
                <c:pt idx="3">
                  <c:v>20579870</c:v>
                </c:pt>
                <c:pt idx="4">
                  <c:v>25263311</c:v>
                </c:pt>
                <c:pt idx="5">
                  <c:v>33392367</c:v>
                </c:pt>
                <c:pt idx="6">
                  <c:v>30056108</c:v>
                </c:pt>
                <c:pt idx="7">
                  <c:v>22036694</c:v>
                </c:pt>
                <c:pt idx="8">
                  <c:v>28530115</c:v>
                </c:pt>
                <c:pt idx="9">
                  <c:v>35986977</c:v>
                </c:pt>
                <c:pt idx="10">
                  <c:v>26238513</c:v>
                </c:pt>
                <c:pt idx="11">
                  <c:v>27836457</c:v>
                </c:pt>
                <c:pt idx="12">
                  <c:v>22791498</c:v>
                </c:pt>
                <c:pt idx="13">
                  <c:v>37660613</c:v>
                </c:pt>
                <c:pt idx="14">
                  <c:v>33591810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40-4EB2-83CA-4D1C6CA360F8}"/>
            </c:ext>
          </c:extLst>
        </c:ser>
        <c:ser>
          <c:idx val="2"/>
          <c:order val="2"/>
          <c:tx>
            <c:strRef>
              <c:f>'Export DE'!$D$3:$D$4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DE'!$D$5:$D$19</c:f>
              <c:numCache>
                <c:formatCode>#,##0</c:formatCode>
                <c:ptCount val="15"/>
                <c:pt idx="0">
                  <c:v>5036797</c:v>
                </c:pt>
                <c:pt idx="1">
                  <c:v>12026592</c:v>
                </c:pt>
                <c:pt idx="2">
                  <c:v>16227425</c:v>
                </c:pt>
                <c:pt idx="3">
                  <c:v>15331894</c:v>
                </c:pt>
                <c:pt idx="4">
                  <c:v>16233213</c:v>
                </c:pt>
                <c:pt idx="5">
                  <c:v>13500081</c:v>
                </c:pt>
                <c:pt idx="6">
                  <c:v>13315680</c:v>
                </c:pt>
                <c:pt idx="7">
                  <c:v>15256926</c:v>
                </c:pt>
                <c:pt idx="8">
                  <c:v>13902025</c:v>
                </c:pt>
                <c:pt idx="9">
                  <c:v>14799537</c:v>
                </c:pt>
                <c:pt idx="10">
                  <c:v>11018758</c:v>
                </c:pt>
                <c:pt idx="11">
                  <c:v>10413279</c:v>
                </c:pt>
                <c:pt idx="12">
                  <c:v>8302583</c:v>
                </c:pt>
                <c:pt idx="13">
                  <c:v>7148863</c:v>
                </c:pt>
                <c:pt idx="14">
                  <c:v>9202120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440-4EB2-83CA-4D1C6CA360F8}"/>
            </c:ext>
          </c:extLst>
        </c:ser>
        <c:ser>
          <c:idx val="3"/>
          <c:order val="3"/>
          <c:tx>
            <c:strRef>
              <c:f>'Export DE'!$E$3:$E$4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DE'!$E$5:$E$19</c:f>
              <c:numCache>
                <c:formatCode>#,##0</c:formatCode>
                <c:ptCount val="15"/>
                <c:pt idx="0">
                  <c:v>26307886</c:v>
                </c:pt>
                <c:pt idx="1">
                  <c:v>26634168</c:v>
                </c:pt>
                <c:pt idx="2">
                  <c:v>34401377</c:v>
                </c:pt>
                <c:pt idx="3">
                  <c:v>33621044</c:v>
                </c:pt>
                <c:pt idx="4">
                  <c:v>22616394</c:v>
                </c:pt>
                <c:pt idx="5">
                  <c:v>22056586</c:v>
                </c:pt>
                <c:pt idx="6">
                  <c:v>20279027</c:v>
                </c:pt>
                <c:pt idx="7">
                  <c:v>14802825</c:v>
                </c:pt>
                <c:pt idx="8">
                  <c:v>30612008</c:v>
                </c:pt>
                <c:pt idx="9">
                  <c:v>22915420</c:v>
                </c:pt>
                <c:pt idx="10">
                  <c:v>23270320</c:v>
                </c:pt>
                <c:pt idx="11">
                  <c:v>21185289</c:v>
                </c:pt>
                <c:pt idx="12">
                  <c:v>15682751</c:v>
                </c:pt>
                <c:pt idx="13">
                  <c:v>24802443</c:v>
                </c:pt>
                <c:pt idx="14">
                  <c:v>20939836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440-4EB2-83CA-4D1C6CA360F8}"/>
            </c:ext>
          </c:extLst>
        </c:ser>
        <c:ser>
          <c:idx val="4"/>
          <c:order val="4"/>
          <c:tx>
            <c:strRef>
              <c:f>'Export DE'!$F$3:$F$4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DE'!$F$5:$F$19</c:f>
              <c:numCache>
                <c:formatCode>#,##0</c:formatCode>
                <c:ptCount val="15"/>
                <c:pt idx="0">
                  <c:v>2911651</c:v>
                </c:pt>
                <c:pt idx="1">
                  <c:v>2980717</c:v>
                </c:pt>
                <c:pt idx="2">
                  <c:v>3287699</c:v>
                </c:pt>
                <c:pt idx="3">
                  <c:v>5742095</c:v>
                </c:pt>
                <c:pt idx="4">
                  <c:v>9505969</c:v>
                </c:pt>
                <c:pt idx="5">
                  <c:v>7030681</c:v>
                </c:pt>
                <c:pt idx="6">
                  <c:v>6693654</c:v>
                </c:pt>
                <c:pt idx="7">
                  <c:v>9446819</c:v>
                </c:pt>
                <c:pt idx="8">
                  <c:v>12523215</c:v>
                </c:pt>
                <c:pt idx="9">
                  <c:v>13390809</c:v>
                </c:pt>
                <c:pt idx="10">
                  <c:v>7059129</c:v>
                </c:pt>
                <c:pt idx="11">
                  <c:v>6415980</c:v>
                </c:pt>
                <c:pt idx="12">
                  <c:v>7618185</c:v>
                </c:pt>
                <c:pt idx="13">
                  <c:v>4840865</c:v>
                </c:pt>
                <c:pt idx="14">
                  <c:v>2393615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440-4EB2-83CA-4D1C6CA360F8}"/>
            </c:ext>
          </c:extLst>
        </c:ser>
        <c:ser>
          <c:idx val="5"/>
          <c:order val="5"/>
          <c:tx>
            <c:strRef>
              <c:f>'Export DE'!$G$3:$G$4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DE'!$G$5:$G$19</c:f>
              <c:numCache>
                <c:formatCode>#,##0</c:formatCode>
                <c:ptCount val="15"/>
                <c:pt idx="0">
                  <c:v>18375</c:v>
                </c:pt>
                <c:pt idx="1">
                  <c:v>33230</c:v>
                </c:pt>
                <c:pt idx="2">
                  <c:v>18653</c:v>
                </c:pt>
                <c:pt idx="3">
                  <c:v>9002</c:v>
                </c:pt>
                <c:pt idx="9">
                  <c:v>12830</c:v>
                </c:pt>
                <c:pt idx="10">
                  <c:v>25660</c:v>
                </c:pt>
                <c:pt idx="11">
                  <c:v>1339</c:v>
                </c:pt>
                <c:pt idx="14">
                  <c:v>19595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440-4EB2-83CA-4D1C6CA360F8}"/>
            </c:ext>
          </c:extLst>
        </c:ser>
        <c:ser>
          <c:idx val="6"/>
          <c:order val="6"/>
          <c:tx>
            <c:strRef>
              <c:f>'Export DE'!$H$3:$H$4</c:f>
              <c:strCache>
                <c:ptCount val="1"/>
                <c:pt idx="0">
                  <c:v>Peru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DE'!$H$5:$H$19</c:f>
              <c:numCache>
                <c:formatCode>#,##0</c:formatCode>
                <c:ptCount val="15"/>
                <c:pt idx="2">
                  <c:v>14112</c:v>
                </c:pt>
                <c:pt idx="3">
                  <c:v>14400</c:v>
                </c:pt>
                <c:pt idx="4">
                  <c:v>19</c:v>
                </c:pt>
                <c:pt idx="5">
                  <c:v>14076</c:v>
                </c:pt>
                <c:pt idx="6">
                  <c:v>5</c:v>
                </c:pt>
                <c:pt idx="7">
                  <c:v>74784</c:v>
                </c:pt>
                <c:pt idx="8">
                  <c:v>434702</c:v>
                </c:pt>
                <c:pt idx="9">
                  <c:v>18690</c:v>
                </c:pt>
                <c:pt idx="10">
                  <c:v>278097</c:v>
                </c:pt>
                <c:pt idx="11">
                  <c:v>392533</c:v>
                </c:pt>
                <c:pt idx="12">
                  <c:v>733775</c:v>
                </c:pt>
                <c:pt idx="13">
                  <c:v>100584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440-4EB2-83CA-4D1C6CA360F8}"/>
            </c:ext>
          </c:extLst>
        </c:ser>
        <c:ser>
          <c:idx val="7"/>
          <c:order val="7"/>
          <c:tx>
            <c:strRef>
              <c:f>'Export DE'!$I$3:$I$4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 DE'!$A$5:$A$19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DE'!$I$5:$I$19</c:f>
              <c:numCache>
                <c:formatCode>#,##0</c:formatCode>
                <c:ptCount val="15"/>
                <c:pt idx="0">
                  <c:v>55498366</c:v>
                </c:pt>
                <c:pt idx="1">
                  <c:v>48773361</c:v>
                </c:pt>
                <c:pt idx="2">
                  <c:v>35660632</c:v>
                </c:pt>
                <c:pt idx="3">
                  <c:v>52269322</c:v>
                </c:pt>
                <c:pt idx="4">
                  <c:v>60619780</c:v>
                </c:pt>
                <c:pt idx="5">
                  <c:v>72211175</c:v>
                </c:pt>
                <c:pt idx="6">
                  <c:v>64394102</c:v>
                </c:pt>
                <c:pt idx="7">
                  <c:v>54844848</c:v>
                </c:pt>
                <c:pt idx="8">
                  <c:v>102236273</c:v>
                </c:pt>
                <c:pt idx="9">
                  <c:v>130081910</c:v>
                </c:pt>
                <c:pt idx="10">
                  <c:v>97396513</c:v>
                </c:pt>
                <c:pt idx="11">
                  <c:v>112203439</c:v>
                </c:pt>
                <c:pt idx="12">
                  <c:v>104715934</c:v>
                </c:pt>
                <c:pt idx="13">
                  <c:v>126235526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440-4EB2-83CA-4D1C6CA36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285568"/>
        <c:axId val="112287104"/>
      </c:lineChart>
      <c:catAx>
        <c:axId val="11228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287104"/>
        <c:crosses val="autoZero"/>
        <c:auto val="1"/>
        <c:lblAlgn val="ctr"/>
        <c:lblOffset val="100"/>
        <c:noMultiLvlLbl val="0"/>
      </c:catAx>
      <c:valAx>
        <c:axId val="11228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285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[BASIC_South Africa Grapes Study_Calculations_Update 2017.xlsx]Export SA!Tableau croisé dynamique10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ln w="28575" cap="rnd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'Export SA'!$B$3:$B$4</c:f>
              <c:strCache>
                <c:ptCount val="1"/>
                <c:pt idx="0">
                  <c:v>Netherlands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SA'!$B$5:$B$19</c:f>
              <c:numCache>
                <c:formatCode>General</c:formatCode>
                <c:ptCount val="15"/>
                <c:pt idx="0">
                  <c:v>59948152</c:v>
                </c:pt>
                <c:pt idx="1">
                  <c:v>64266072</c:v>
                </c:pt>
                <c:pt idx="2">
                  <c:v>61790148</c:v>
                </c:pt>
                <c:pt idx="3">
                  <c:v>72860376</c:v>
                </c:pt>
                <c:pt idx="4">
                  <c:v>88196936</c:v>
                </c:pt>
                <c:pt idx="5">
                  <c:v>80261824</c:v>
                </c:pt>
                <c:pt idx="6">
                  <c:v>77180360</c:v>
                </c:pt>
                <c:pt idx="7">
                  <c:v>124699368</c:v>
                </c:pt>
                <c:pt idx="8">
                  <c:v>105460120</c:v>
                </c:pt>
                <c:pt idx="9">
                  <c:v>110255976</c:v>
                </c:pt>
                <c:pt idx="10">
                  <c:v>115224382</c:v>
                </c:pt>
                <c:pt idx="11">
                  <c:v>115114735</c:v>
                </c:pt>
                <c:pt idx="12">
                  <c:v>119417535</c:v>
                </c:pt>
                <c:pt idx="13">
                  <c:v>129647186</c:v>
                </c:pt>
                <c:pt idx="14">
                  <c:v>134653687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97B-4D40-BC54-E57EA3BD56CD}"/>
            </c:ext>
          </c:extLst>
        </c:ser>
        <c:ser>
          <c:idx val="1"/>
          <c:order val="1"/>
          <c:tx>
            <c:strRef>
              <c:f>'Export SA'!$C$3:$C$4</c:f>
              <c:strCache>
                <c:ptCount val="1"/>
                <c:pt idx="0">
                  <c:v>United Kingdom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SA'!$C$5:$C$19</c:f>
              <c:numCache>
                <c:formatCode>General</c:formatCode>
                <c:ptCount val="15"/>
                <c:pt idx="0">
                  <c:v>36450328</c:v>
                </c:pt>
                <c:pt idx="1">
                  <c:v>33905452</c:v>
                </c:pt>
                <c:pt idx="2">
                  <c:v>44928232</c:v>
                </c:pt>
                <c:pt idx="3">
                  <c:v>37874100</c:v>
                </c:pt>
                <c:pt idx="4">
                  <c:v>50308532</c:v>
                </c:pt>
                <c:pt idx="5">
                  <c:v>57572556</c:v>
                </c:pt>
                <c:pt idx="6">
                  <c:v>47277012</c:v>
                </c:pt>
                <c:pt idx="7">
                  <c:v>67435040</c:v>
                </c:pt>
                <c:pt idx="8">
                  <c:v>60045624</c:v>
                </c:pt>
                <c:pt idx="9">
                  <c:v>58994640</c:v>
                </c:pt>
                <c:pt idx="10">
                  <c:v>49957003</c:v>
                </c:pt>
                <c:pt idx="11">
                  <c:v>48088991</c:v>
                </c:pt>
                <c:pt idx="12">
                  <c:v>47463848</c:v>
                </c:pt>
                <c:pt idx="13">
                  <c:v>57557221</c:v>
                </c:pt>
                <c:pt idx="14">
                  <c:v>65731926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97B-4D40-BC54-E57EA3BD56CD}"/>
            </c:ext>
          </c:extLst>
        </c:ser>
        <c:ser>
          <c:idx val="2"/>
          <c:order val="2"/>
          <c:tx>
            <c:strRef>
              <c:f>'Export SA'!$D$3:$D$4</c:f>
              <c:strCache>
                <c:ptCount val="1"/>
                <c:pt idx="0">
                  <c:v>Germany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SA'!$D$5:$D$19</c:f>
              <c:numCache>
                <c:formatCode>General</c:formatCode>
                <c:ptCount val="15"/>
                <c:pt idx="0">
                  <c:v>5036797</c:v>
                </c:pt>
                <c:pt idx="1">
                  <c:v>12026592</c:v>
                </c:pt>
                <c:pt idx="2">
                  <c:v>16227425</c:v>
                </c:pt>
                <c:pt idx="3">
                  <c:v>15331894</c:v>
                </c:pt>
                <c:pt idx="4">
                  <c:v>16233213</c:v>
                </c:pt>
                <c:pt idx="5">
                  <c:v>13500081</c:v>
                </c:pt>
                <c:pt idx="6">
                  <c:v>13315680</c:v>
                </c:pt>
                <c:pt idx="7">
                  <c:v>15256926</c:v>
                </c:pt>
                <c:pt idx="8">
                  <c:v>13902025</c:v>
                </c:pt>
                <c:pt idx="9">
                  <c:v>14799537</c:v>
                </c:pt>
                <c:pt idx="10">
                  <c:v>11018758</c:v>
                </c:pt>
                <c:pt idx="11">
                  <c:v>10413279</c:v>
                </c:pt>
                <c:pt idx="12">
                  <c:v>8302583</c:v>
                </c:pt>
                <c:pt idx="13">
                  <c:v>7148863</c:v>
                </c:pt>
                <c:pt idx="14">
                  <c:v>9202120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97B-4D40-BC54-E57EA3BD56CD}"/>
            </c:ext>
          </c:extLst>
        </c:ser>
        <c:ser>
          <c:idx val="3"/>
          <c:order val="3"/>
          <c:tx>
            <c:strRef>
              <c:f>'Export SA'!$E$3:$E$4</c:f>
              <c:strCache>
                <c:ptCount val="1"/>
                <c:pt idx="0">
                  <c:v>Belgium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SA'!$E$5:$E$19</c:f>
              <c:numCache>
                <c:formatCode>General</c:formatCode>
                <c:ptCount val="15"/>
                <c:pt idx="0">
                  <c:v>40596060</c:v>
                </c:pt>
                <c:pt idx="1">
                  <c:v>24181332</c:v>
                </c:pt>
                <c:pt idx="2">
                  <c:v>33835204</c:v>
                </c:pt>
                <c:pt idx="3">
                  <c:v>26926556</c:v>
                </c:pt>
                <c:pt idx="4">
                  <c:v>32991824</c:v>
                </c:pt>
                <c:pt idx="5">
                  <c:v>32262560</c:v>
                </c:pt>
                <c:pt idx="6">
                  <c:v>29925924</c:v>
                </c:pt>
                <c:pt idx="7">
                  <c:v>21881560</c:v>
                </c:pt>
                <c:pt idx="8">
                  <c:v>16997008</c:v>
                </c:pt>
                <c:pt idx="9">
                  <c:v>19962520</c:v>
                </c:pt>
                <c:pt idx="10">
                  <c:v>3098020</c:v>
                </c:pt>
                <c:pt idx="11">
                  <c:v>278992</c:v>
                </c:pt>
                <c:pt idx="12">
                  <c:v>72600</c:v>
                </c:pt>
                <c:pt idx="13">
                  <c:v>296706</c:v>
                </c:pt>
                <c:pt idx="14">
                  <c:v>627364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97B-4D40-BC54-E57EA3BD56CD}"/>
            </c:ext>
          </c:extLst>
        </c:ser>
        <c:ser>
          <c:idx val="4"/>
          <c:order val="4"/>
          <c:tx>
            <c:strRef>
              <c:f>'Export SA'!$F$3:$F$4</c:f>
              <c:strCache>
                <c:ptCount val="1"/>
                <c:pt idx="0">
                  <c:v>France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SA'!$F$5:$F$19</c:f>
              <c:numCache>
                <c:formatCode>General</c:formatCode>
                <c:ptCount val="15"/>
                <c:pt idx="0">
                  <c:v>7490439</c:v>
                </c:pt>
                <c:pt idx="1">
                  <c:v>6690434</c:v>
                </c:pt>
                <c:pt idx="2">
                  <c:v>4223819</c:v>
                </c:pt>
                <c:pt idx="3">
                  <c:v>4219043</c:v>
                </c:pt>
                <c:pt idx="4">
                  <c:v>4382729</c:v>
                </c:pt>
                <c:pt idx="5">
                  <c:v>3116350</c:v>
                </c:pt>
                <c:pt idx="6">
                  <c:v>2108533</c:v>
                </c:pt>
                <c:pt idx="7">
                  <c:v>2801268</c:v>
                </c:pt>
                <c:pt idx="8">
                  <c:v>3199137</c:v>
                </c:pt>
                <c:pt idx="9">
                  <c:v>1956270</c:v>
                </c:pt>
                <c:pt idx="10">
                  <c:v>2143196</c:v>
                </c:pt>
                <c:pt idx="11">
                  <c:v>1808499</c:v>
                </c:pt>
                <c:pt idx="12">
                  <c:v>1612039</c:v>
                </c:pt>
                <c:pt idx="13">
                  <c:v>1524408</c:v>
                </c:pt>
                <c:pt idx="14">
                  <c:v>1854260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C97B-4D40-BC54-E57EA3BD56CD}"/>
            </c:ext>
          </c:extLst>
        </c:ser>
        <c:ser>
          <c:idx val="5"/>
          <c:order val="5"/>
          <c:tx>
            <c:strRef>
              <c:f>'Export SA'!$G$3:$G$4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SA'!$G$5:$G$19</c:f>
              <c:numCache>
                <c:formatCode>General</c:formatCode>
                <c:ptCount val="15"/>
                <c:pt idx="0">
                  <c:v>11328321</c:v>
                </c:pt>
                <c:pt idx="1">
                  <c:v>8919264</c:v>
                </c:pt>
                <c:pt idx="2">
                  <c:v>5881572</c:v>
                </c:pt>
                <c:pt idx="3">
                  <c:v>2672251</c:v>
                </c:pt>
                <c:pt idx="4">
                  <c:v>2521379</c:v>
                </c:pt>
                <c:pt idx="5">
                  <c:v>1185000</c:v>
                </c:pt>
                <c:pt idx="6">
                  <c:v>1756590</c:v>
                </c:pt>
                <c:pt idx="7">
                  <c:v>233165</c:v>
                </c:pt>
                <c:pt idx="8">
                  <c:v>348293</c:v>
                </c:pt>
                <c:pt idx="9">
                  <c:v>159498</c:v>
                </c:pt>
                <c:pt idx="10">
                  <c:v>111890</c:v>
                </c:pt>
                <c:pt idx="11">
                  <c:v>37086</c:v>
                </c:pt>
                <c:pt idx="12">
                  <c:v>167742</c:v>
                </c:pt>
                <c:pt idx="13">
                  <c:v>171000</c:v>
                </c:pt>
                <c:pt idx="14">
                  <c:v>56520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C97B-4D40-BC54-E57EA3BD56CD}"/>
            </c:ext>
          </c:extLst>
        </c:ser>
        <c:ser>
          <c:idx val="6"/>
          <c:order val="6"/>
          <c:tx>
            <c:strRef>
              <c:f>'Export SA'!$H$3:$H$4</c:f>
              <c:strCache>
                <c:ptCount val="1"/>
                <c:pt idx="0">
                  <c:v>World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'Export SA'!$A$5:$A$19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'Export SA'!$H$5:$H$19</c:f>
              <c:numCache>
                <c:formatCode>General</c:formatCode>
                <c:ptCount val="15"/>
                <c:pt idx="0">
                  <c:v>186413416</c:v>
                </c:pt>
                <c:pt idx="1">
                  <c:v>180103991</c:v>
                </c:pt>
                <c:pt idx="2">
                  <c:v>207491061</c:v>
                </c:pt>
                <c:pt idx="3">
                  <c:v>198264399</c:v>
                </c:pt>
                <c:pt idx="4">
                  <c:v>237110452</c:v>
                </c:pt>
                <c:pt idx="5">
                  <c:v>229948128</c:v>
                </c:pt>
                <c:pt idx="6">
                  <c:v>284903248</c:v>
                </c:pt>
                <c:pt idx="7">
                  <c:v>286894614</c:v>
                </c:pt>
                <c:pt idx="8">
                  <c:v>261518776</c:v>
                </c:pt>
                <c:pt idx="9">
                  <c:v>270876773</c:v>
                </c:pt>
                <c:pt idx="10">
                  <c:v>259521006</c:v>
                </c:pt>
                <c:pt idx="11">
                  <c:v>253139906</c:v>
                </c:pt>
                <c:pt idx="12">
                  <c:v>267503473</c:v>
                </c:pt>
                <c:pt idx="13">
                  <c:v>283238512</c:v>
                </c:pt>
                <c:pt idx="14">
                  <c:v>298424427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C97B-4D40-BC54-E57EA3BD56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08576"/>
        <c:axId val="112018560"/>
      </c:lineChart>
      <c:catAx>
        <c:axId val="112008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018560"/>
        <c:crosses val="autoZero"/>
        <c:auto val="1"/>
        <c:lblAlgn val="ctr"/>
        <c:lblOffset val="100"/>
        <c:noMultiLvlLbl val="0"/>
      </c:catAx>
      <c:valAx>
        <c:axId val="11201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008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[BASIC_South Africa Grapes Study_Calculations_Update 2017.xlsx]World Export!Tableau croisé dynamique8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>
                <a:latin typeface="Source Sans Pro" panose="020B0503030403020204" pitchFamily="34" charset="0"/>
              </a:rPr>
              <a:t>World Fresh Grapes Exports</a:t>
            </a:r>
          </a:p>
        </c:rich>
      </c:tx>
      <c:layout>
        <c:manualLayout>
          <c:xMode val="edge"/>
          <c:yMode val="edge"/>
          <c:x val="0.39604743083003946"/>
          <c:y val="5.8110917953437639E-2"/>
        </c:manualLayout>
      </c:layout>
      <c:overlay val="0"/>
      <c:spPr>
        <a:noFill/>
        <a:ln>
          <a:noFill/>
        </a:ln>
        <a:effectLst/>
      </c:sp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ln w="28575" cap="rnd">
            <a:solidFill>
              <a:schemeClr val="accent2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ln w="28575" cap="rnd">
            <a:solidFill>
              <a:schemeClr val="accent3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ln w="28575" cap="rnd">
            <a:solidFill>
              <a:schemeClr val="accent4"/>
            </a:solidFill>
            <a:round/>
          </a:ln>
          <a:effectLst/>
        </c:spPr>
        <c:marker>
          <c:symbol val="none"/>
        </c:marker>
      </c:pivotFmt>
      <c:pivotFmt>
        <c:idx val="32"/>
        <c:spPr>
          <a:ln w="28575" cap="rnd">
            <a:solidFill>
              <a:schemeClr val="accent5"/>
            </a:solidFill>
            <a:round/>
          </a:ln>
          <a:effectLst/>
        </c:spPr>
        <c:marker>
          <c:symbol val="none"/>
        </c:marker>
      </c:pivotFmt>
      <c:pivotFmt>
        <c:idx val="33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none"/>
        </c:marker>
      </c:pivotFmt>
      <c:pivotFmt>
        <c:idx val="34"/>
        <c:spPr>
          <a:ln w="28575" cap="rnd">
            <a:solidFill>
              <a:schemeClr val="accent1">
                <a:lumMod val="60000"/>
              </a:schemeClr>
            </a:solidFill>
            <a:round/>
          </a:ln>
          <a:effectLst/>
        </c:spPr>
        <c:marker>
          <c:symbol val="none"/>
        </c:marker>
      </c:pivotFmt>
      <c:pivotFmt>
        <c:idx val="35"/>
        <c:spPr>
          <a:ln w="28575" cap="rnd">
            <a:solidFill>
              <a:schemeClr val="accent2">
                <a:lumMod val="6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'World Export'!$B$1:$B$2</c:f>
              <c:strCache>
                <c:ptCount val="1"/>
                <c:pt idx="0">
                  <c:v>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Export'!$B$3:$B$17</c:f>
              <c:numCache>
                <c:formatCode>General</c:formatCode>
                <c:ptCount val="15"/>
                <c:pt idx="0">
                  <c:v>637599166</c:v>
                </c:pt>
                <c:pt idx="1">
                  <c:v>712733001</c:v>
                </c:pt>
                <c:pt idx="2">
                  <c:v>485591258</c:v>
                </c:pt>
                <c:pt idx="3">
                  <c:v>521291232</c:v>
                </c:pt>
                <c:pt idx="4">
                  <c:v>457617592</c:v>
                </c:pt>
                <c:pt idx="5">
                  <c:v>504139365</c:v>
                </c:pt>
                <c:pt idx="6">
                  <c:v>456340940</c:v>
                </c:pt>
                <c:pt idx="7">
                  <c:v>465558587</c:v>
                </c:pt>
                <c:pt idx="8">
                  <c:v>539654518</c:v>
                </c:pt>
                <c:pt idx="9">
                  <c:v>397958460</c:v>
                </c:pt>
                <c:pt idx="10">
                  <c:v>484590532</c:v>
                </c:pt>
                <c:pt idx="11">
                  <c:v>501794748</c:v>
                </c:pt>
                <c:pt idx="12">
                  <c:v>491368505</c:v>
                </c:pt>
                <c:pt idx="13">
                  <c:v>509965704</c:v>
                </c:pt>
                <c:pt idx="14">
                  <c:v>447466753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DF-4D9F-9F43-4955BD6EF0BF}"/>
            </c:ext>
          </c:extLst>
        </c:ser>
        <c:ser>
          <c:idx val="1"/>
          <c:order val="1"/>
          <c:tx>
            <c:strRef>
              <c:f>'World Export'!$C$1:$C$2</c:f>
              <c:strCache>
                <c:ptCount val="1"/>
                <c:pt idx="0">
                  <c:v>South Africa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Export'!$C$3:$C$17</c:f>
              <c:numCache>
                <c:formatCode>General</c:formatCode>
                <c:ptCount val="15"/>
                <c:pt idx="0">
                  <c:v>186413416</c:v>
                </c:pt>
                <c:pt idx="1">
                  <c:v>180103991</c:v>
                </c:pt>
                <c:pt idx="2">
                  <c:v>207491061</c:v>
                </c:pt>
                <c:pt idx="3">
                  <c:v>198264399</c:v>
                </c:pt>
                <c:pt idx="4">
                  <c:v>237110452</c:v>
                </c:pt>
                <c:pt idx="5">
                  <c:v>229948128</c:v>
                </c:pt>
                <c:pt idx="6">
                  <c:v>284903248</c:v>
                </c:pt>
                <c:pt idx="7">
                  <c:v>286894614</c:v>
                </c:pt>
                <c:pt idx="8">
                  <c:v>261518776</c:v>
                </c:pt>
                <c:pt idx="9">
                  <c:v>270876773</c:v>
                </c:pt>
                <c:pt idx="10">
                  <c:v>259521006</c:v>
                </c:pt>
                <c:pt idx="11">
                  <c:v>253139906</c:v>
                </c:pt>
                <c:pt idx="12">
                  <c:v>267503473</c:v>
                </c:pt>
                <c:pt idx="13">
                  <c:v>283238512</c:v>
                </c:pt>
                <c:pt idx="14">
                  <c:v>298424427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DF-4D9F-9F43-4955BD6EF0BF}"/>
            </c:ext>
          </c:extLst>
        </c:ser>
        <c:ser>
          <c:idx val="2"/>
          <c:order val="2"/>
          <c:tx>
            <c:strRef>
              <c:f>'World Export'!$D$1:$D$2</c:f>
              <c:strCache>
                <c:ptCount val="1"/>
                <c:pt idx="0">
                  <c:v>Spain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Export'!$D$3:$D$17</c:f>
              <c:numCache>
                <c:formatCode>General</c:formatCode>
                <c:ptCount val="15"/>
                <c:pt idx="0">
                  <c:v>111143161</c:v>
                </c:pt>
                <c:pt idx="1">
                  <c:v>103670430</c:v>
                </c:pt>
                <c:pt idx="2">
                  <c:v>122427962</c:v>
                </c:pt>
                <c:pt idx="3">
                  <c:v>128884967</c:v>
                </c:pt>
                <c:pt idx="4">
                  <c:v>103625784</c:v>
                </c:pt>
                <c:pt idx="5">
                  <c:v>113825560</c:v>
                </c:pt>
                <c:pt idx="6">
                  <c:v>126282456</c:v>
                </c:pt>
                <c:pt idx="7">
                  <c:v>110917666</c:v>
                </c:pt>
                <c:pt idx="8">
                  <c:v>137946929</c:v>
                </c:pt>
                <c:pt idx="9">
                  <c:v>120882375</c:v>
                </c:pt>
                <c:pt idx="10">
                  <c:v>126786264</c:v>
                </c:pt>
                <c:pt idx="11">
                  <c:v>138418808</c:v>
                </c:pt>
                <c:pt idx="12">
                  <c:v>128075613</c:v>
                </c:pt>
                <c:pt idx="13">
                  <c:v>140438701</c:v>
                </c:pt>
                <c:pt idx="14">
                  <c:v>145310936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DF-4D9F-9F43-4955BD6EF0BF}"/>
            </c:ext>
          </c:extLst>
        </c:ser>
        <c:ser>
          <c:idx val="3"/>
          <c:order val="3"/>
          <c:tx>
            <c:strRef>
              <c:f>'World Export'!$E$1:$E$2</c:f>
              <c:strCache>
                <c:ptCount val="1"/>
                <c:pt idx="0">
                  <c:v>Chile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Export'!$E$3:$E$17</c:f>
              <c:numCache>
                <c:formatCode>General</c:formatCode>
                <c:ptCount val="15"/>
                <c:pt idx="1">
                  <c:v>443477002</c:v>
                </c:pt>
                <c:pt idx="2">
                  <c:v>520030563</c:v>
                </c:pt>
                <c:pt idx="3">
                  <c:v>705159969</c:v>
                </c:pt>
                <c:pt idx="4">
                  <c:v>693301824</c:v>
                </c:pt>
                <c:pt idx="5">
                  <c:v>734221307</c:v>
                </c:pt>
                <c:pt idx="6">
                  <c:v>818951189</c:v>
                </c:pt>
                <c:pt idx="7">
                  <c:v>763017169</c:v>
                </c:pt>
                <c:pt idx="8">
                  <c:v>833067052</c:v>
                </c:pt>
                <c:pt idx="9">
                  <c:v>846675914</c:v>
                </c:pt>
                <c:pt idx="10">
                  <c:v>779491829</c:v>
                </c:pt>
                <c:pt idx="11">
                  <c:v>853905982</c:v>
                </c:pt>
                <c:pt idx="12">
                  <c:v>812566317</c:v>
                </c:pt>
                <c:pt idx="13">
                  <c:v>856712966</c:v>
                </c:pt>
                <c:pt idx="14">
                  <c:v>731893605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DF-4D9F-9F43-4955BD6EF0BF}"/>
            </c:ext>
          </c:extLst>
        </c:ser>
        <c:ser>
          <c:idx val="4"/>
          <c:order val="4"/>
          <c:tx>
            <c:strRef>
              <c:f>'World Export'!$F$1:$F$2</c:f>
              <c:strCache>
                <c:ptCount val="1"/>
                <c:pt idx="0">
                  <c:v>USA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Export'!$F$3:$F$17</c:f>
              <c:numCache>
                <c:formatCode>General</c:formatCode>
                <c:ptCount val="15"/>
                <c:pt idx="0">
                  <c:v>401677302</c:v>
                </c:pt>
                <c:pt idx="1">
                  <c:v>389813488</c:v>
                </c:pt>
                <c:pt idx="2">
                  <c:v>434513502</c:v>
                </c:pt>
                <c:pt idx="3">
                  <c:v>441497961</c:v>
                </c:pt>
                <c:pt idx="4">
                  <c:v>467871103</c:v>
                </c:pt>
                <c:pt idx="5">
                  <c:v>525431830</c:v>
                </c:pt>
                <c:pt idx="6">
                  <c:v>454707785</c:v>
                </c:pt>
                <c:pt idx="7">
                  <c:v>466777109</c:v>
                </c:pt>
                <c:pt idx="8">
                  <c:v>514457254</c:v>
                </c:pt>
                <c:pt idx="9">
                  <c:v>447528873</c:v>
                </c:pt>
                <c:pt idx="10">
                  <c:v>487090436</c:v>
                </c:pt>
                <c:pt idx="11">
                  <c:v>487542317</c:v>
                </c:pt>
                <c:pt idx="12">
                  <c:v>487540676</c:v>
                </c:pt>
                <c:pt idx="13">
                  <c:v>535571186</c:v>
                </c:pt>
                <c:pt idx="14">
                  <c:v>500484631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CDF-4D9F-9F43-4955BD6EF0BF}"/>
            </c:ext>
          </c:extLst>
        </c:ser>
        <c:ser>
          <c:idx val="5"/>
          <c:order val="5"/>
          <c:tx>
            <c:strRef>
              <c:f>'World Export'!$G$1:$G$2</c:f>
              <c:strCache>
                <c:ptCount val="1"/>
                <c:pt idx="0">
                  <c:v>China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Export'!$G$3:$G$17</c:f>
              <c:numCache>
                <c:formatCode>General</c:formatCode>
                <c:ptCount val="15"/>
                <c:pt idx="0">
                  <c:v>752195</c:v>
                </c:pt>
                <c:pt idx="1">
                  <c:v>667292</c:v>
                </c:pt>
                <c:pt idx="2">
                  <c:v>5863022</c:v>
                </c:pt>
                <c:pt idx="3">
                  <c:v>13432906</c:v>
                </c:pt>
                <c:pt idx="4">
                  <c:v>17800027</c:v>
                </c:pt>
                <c:pt idx="5">
                  <c:v>21256532</c:v>
                </c:pt>
                <c:pt idx="6">
                  <c:v>34293006</c:v>
                </c:pt>
                <c:pt idx="7">
                  <c:v>55789548</c:v>
                </c:pt>
                <c:pt idx="8">
                  <c:v>63302833</c:v>
                </c:pt>
                <c:pt idx="9">
                  <c:v>100105394</c:v>
                </c:pt>
                <c:pt idx="10">
                  <c:v>89358985</c:v>
                </c:pt>
                <c:pt idx="11">
                  <c:v>106477236</c:v>
                </c:pt>
                <c:pt idx="12">
                  <c:v>121658976</c:v>
                </c:pt>
                <c:pt idx="13">
                  <c:v>105151812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6CDF-4D9F-9F43-4955BD6EF0BF}"/>
            </c:ext>
          </c:extLst>
        </c:ser>
        <c:ser>
          <c:idx val="6"/>
          <c:order val="6"/>
          <c:tx>
            <c:strRef>
              <c:f>'World Export'!$H$1:$H$2</c:f>
              <c:strCache>
                <c:ptCount val="1"/>
                <c:pt idx="0">
                  <c:v>Peru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Export'!$H$3:$H$17</c:f>
              <c:numCache>
                <c:formatCode>General</c:formatCode>
                <c:ptCount val="15"/>
                <c:pt idx="0">
                  <c:v>2984515</c:v>
                </c:pt>
                <c:pt idx="1">
                  <c:v>6521796</c:v>
                </c:pt>
                <c:pt idx="2">
                  <c:v>11676674</c:v>
                </c:pt>
                <c:pt idx="3">
                  <c:v>12747560</c:v>
                </c:pt>
                <c:pt idx="4">
                  <c:v>11096017</c:v>
                </c:pt>
                <c:pt idx="5">
                  <c:v>18977200</c:v>
                </c:pt>
                <c:pt idx="6">
                  <c:v>27879487</c:v>
                </c:pt>
                <c:pt idx="7">
                  <c:v>26095424</c:v>
                </c:pt>
                <c:pt idx="8">
                  <c:v>43883453</c:v>
                </c:pt>
                <c:pt idx="9">
                  <c:v>60523538</c:v>
                </c:pt>
                <c:pt idx="10">
                  <c:v>76741248</c:v>
                </c:pt>
                <c:pt idx="11">
                  <c:v>119815164</c:v>
                </c:pt>
                <c:pt idx="12">
                  <c:v>148695802</c:v>
                </c:pt>
                <c:pt idx="13">
                  <c:v>176047591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6CDF-4D9F-9F43-4955BD6EF0BF}"/>
            </c:ext>
          </c:extLst>
        </c:ser>
        <c:ser>
          <c:idx val="7"/>
          <c:order val="7"/>
          <c:tx>
            <c:strRef>
              <c:f>'World Export'!$I$1:$I$2</c:f>
              <c:strCache>
                <c:ptCount val="1"/>
                <c:pt idx="0">
                  <c:v>Greece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'World Export'!$A$3:$A$17</c:f>
              <c:strCach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strCache>
            </c:strRef>
          </c:cat>
          <c:val>
            <c:numRef>
              <c:f>'World Export'!$I$3:$I$17</c:f>
              <c:numCache>
                <c:formatCode>General</c:formatCode>
                <c:ptCount val="15"/>
                <c:pt idx="0">
                  <c:v>84838108</c:v>
                </c:pt>
                <c:pt idx="1">
                  <c:v>118709303</c:v>
                </c:pt>
                <c:pt idx="2">
                  <c:v>57606144</c:v>
                </c:pt>
                <c:pt idx="3">
                  <c:v>68870165</c:v>
                </c:pt>
                <c:pt idx="4">
                  <c:v>65616281</c:v>
                </c:pt>
                <c:pt idx="5">
                  <c:v>90831605</c:v>
                </c:pt>
                <c:pt idx="6">
                  <c:v>88731515</c:v>
                </c:pt>
                <c:pt idx="7">
                  <c:v>69313590</c:v>
                </c:pt>
                <c:pt idx="8">
                  <c:v>83602678</c:v>
                </c:pt>
                <c:pt idx="9">
                  <c:v>94658616</c:v>
                </c:pt>
                <c:pt idx="10">
                  <c:v>81190863</c:v>
                </c:pt>
                <c:pt idx="11">
                  <c:v>79352235</c:v>
                </c:pt>
                <c:pt idx="12">
                  <c:v>67228570</c:v>
                </c:pt>
                <c:pt idx="13">
                  <c:v>93505131</c:v>
                </c:pt>
                <c:pt idx="14">
                  <c:v>88388362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6CDF-4D9F-9F43-4955BD6EF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136576"/>
        <c:axId val="112138112"/>
      </c:lineChart>
      <c:catAx>
        <c:axId val="11213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138112"/>
        <c:crosses val="autoZero"/>
        <c:auto val="1"/>
        <c:lblAlgn val="ctr"/>
        <c:lblOffset val="100"/>
        <c:noMultiLvlLbl val="0"/>
      </c:catAx>
      <c:valAx>
        <c:axId val="11213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13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  <c:extLst xmlns:c16r2="http://schemas.microsoft.com/office/drawing/2015/06/chart"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Source Sans Pro" pitchFamily="34" charset="0"/>
                <a:ea typeface="+mn-ea"/>
                <a:cs typeface="+mn-cs"/>
              </a:defRPr>
            </a:pPr>
            <a:r>
              <a:rPr lang="fr-FR" sz="1400" b="0">
                <a:latin typeface="Source Sans Pro" pitchFamily="34" charset="0"/>
              </a:rPr>
              <a:t>S</a:t>
            </a:r>
            <a:r>
              <a:rPr lang="fr-FR" sz="1400" b="0" baseline="0">
                <a:latin typeface="Source Sans Pro" pitchFamily="34" charset="0"/>
              </a:rPr>
              <a:t>hare of fresh produce sales in Germany</a:t>
            </a:r>
            <a:endParaRPr lang="fr-FR" sz="1400" b="0">
              <a:latin typeface="Source Sans Pro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7838942745238046"/>
          <c:y val="0.28493545062612535"/>
          <c:w val="0.52181038543418945"/>
          <c:h val="0.62777181377376057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08B-4619-BF41-14748ED17DA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08B-4619-BF41-14748ED17DA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08B-4619-BF41-14748ED17DA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08B-4619-BF41-14748ED17DA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08B-4619-BF41-14748ED17DA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08B-4619-BF41-14748ED17DAF}"/>
              </c:ext>
            </c:extLst>
          </c:dPt>
          <c:dLbls>
            <c:dLbl>
              <c:idx val="0"/>
              <c:layout>
                <c:manualLayout>
                  <c:x val="0.1607960098220074"/>
                  <c:y val="0.1526161087691023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Source Sans Pro" panose="020B0503030403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7270446678704326"/>
                      <c:h val="0.16148432474827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08B-4619-BF41-14748ED17DAF}"/>
                </c:ext>
              </c:extLst>
            </c:dLbl>
            <c:dLbl>
              <c:idx val="1"/>
              <c:layout>
                <c:manualLayout>
                  <c:x val="7.8009945359191729E-2"/>
                  <c:y val="1.757801758459327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Source Sans Pro" panose="020B0503030403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6811939244756424"/>
                      <c:h val="0.119572962671595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08B-4619-BF41-14748ED17DAF}"/>
                </c:ext>
              </c:extLst>
            </c:dLbl>
            <c:dLbl>
              <c:idx val="2"/>
              <c:layout>
                <c:manualLayout>
                  <c:x val="4.1393157588864644E-2"/>
                  <c:y val="-4.11182440753024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Source Sans Pro" panose="020B0503030403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5417312466498218"/>
                      <c:h val="0.137868029468660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08B-4619-BF41-14748ED17DAF}"/>
                </c:ext>
              </c:extLst>
            </c:dLbl>
            <c:dLbl>
              <c:idx val="3"/>
              <c:layout>
                <c:manualLayout>
                  <c:x val="7.1641786554359765E-2"/>
                  <c:y val="-1.39862549273745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Source Sans Pro" panose="020B0503030403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4111839911507665"/>
                      <c:h val="0.130276095330781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F08B-4619-BF41-14748ED17DAF}"/>
                </c:ext>
              </c:extLst>
            </c:dLbl>
            <c:dLbl>
              <c:idx val="4"/>
              <c:layout>
                <c:manualLayout>
                  <c:x val="5.4129349841071817E-2"/>
                  <c:y val="7.732035528703268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Source Sans Pro" panose="020B0503030403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4122971653670441"/>
                      <c:h val="0.118608129466986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F08B-4619-BF41-14748ED17DAF}"/>
                </c:ext>
              </c:extLst>
            </c:dLbl>
            <c:dLbl>
              <c:idx val="5"/>
              <c:layout>
                <c:manualLayout>
                  <c:x val="0.12099514264926432"/>
                  <c:y val="-0.1706083948857862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/>
                      </a:solidFill>
                      <a:latin typeface="Source Sans Pro" panose="020B0503030403020204" pitchFamily="34" charset="0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layout>
                    <c:manualLayout>
                      <c:w val="0.13842772666257833"/>
                      <c:h val="0.1630137706925039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08B-4619-BF41-14748ED17D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/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Retail!$M$4:$M$9</c:f>
              <c:strCache>
                <c:ptCount val="6"/>
                <c:pt idx="0">
                  <c:v>Edeka</c:v>
                </c:pt>
                <c:pt idx="1">
                  <c:v>Schwarz</c:v>
                </c:pt>
                <c:pt idx="2">
                  <c:v>Aldi</c:v>
                </c:pt>
                <c:pt idx="3">
                  <c:v>Rewe</c:v>
                </c:pt>
                <c:pt idx="4">
                  <c:v>Metro</c:v>
                </c:pt>
                <c:pt idx="5">
                  <c:v>Other</c:v>
                </c:pt>
              </c:strCache>
            </c:strRef>
          </c:cat>
          <c:val>
            <c:numRef>
              <c:f>Retail!$N$4:$N$9</c:f>
              <c:numCache>
                <c:formatCode>0%</c:formatCode>
                <c:ptCount val="6"/>
                <c:pt idx="0">
                  <c:v>0.25</c:v>
                </c:pt>
                <c:pt idx="1">
                  <c:v>0.15</c:v>
                </c:pt>
                <c:pt idx="2">
                  <c:v>0.12</c:v>
                </c:pt>
                <c:pt idx="3">
                  <c:v>0.15</c:v>
                </c:pt>
                <c:pt idx="4">
                  <c:v>0.05</c:v>
                </c:pt>
                <c:pt idx="5">
                  <c:v>0.27999999999999992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08B-4619-BF41-14748ED17D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Main fruits consumed in Germany (by volume)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25-4998-8F04-FA211D27AD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25-4998-8F04-FA211D27AD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825-4998-8F04-FA211D27AD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825-4998-8F04-FA211D27AD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825-4998-8F04-FA211D27AD5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825-4998-8F04-FA211D27AD5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825-4998-8F04-FA211D27AD5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825-4998-8F04-FA211D27AD5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825-4998-8F04-FA211D27AD5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825-4998-8F04-FA211D27AD56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A825-4998-8F04-FA211D27AD56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A825-4998-8F04-FA211D27AD56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A825-4998-8F04-FA211D27AD56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A825-4998-8F04-FA211D27AD56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A825-4998-8F04-FA211D27AD56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A825-4998-8F04-FA211D27AD56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A825-4998-8F04-FA211D27AD56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A825-4998-8F04-FA211D27AD56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5-A825-4998-8F04-FA211D27AD56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7-A825-4998-8F04-FA211D27AD56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9-A825-4998-8F04-FA211D27AD56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B-A825-4998-8F04-FA211D27AD56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D-A825-4998-8F04-FA211D27AD56}"/>
              </c:ext>
            </c:extLst>
          </c:dPt>
          <c:dLbls>
            <c:dLbl>
              <c:idx val="8"/>
              <c:layout>
                <c:manualLayout>
                  <c:x val="3.7333332026830028E-2"/>
                  <c:y val="-9.2822822427749731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825-4998-8F04-FA211D27AD56}"/>
                </c:ext>
              </c:extLst>
            </c:dLbl>
            <c:dLbl>
              <c:idx val="9"/>
              <c:layout>
                <c:manualLayout>
                  <c:x val="3.1111110022358356E-2"/>
                  <c:y val="-1.39234233641622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825-4998-8F04-FA211D27AD56}"/>
                </c:ext>
              </c:extLst>
            </c:dLbl>
            <c:dLbl>
              <c:idx val="11"/>
              <c:layout>
                <c:manualLayout>
                  <c:x val="2.4888888017886683E-2"/>
                  <c:y val="-2.784684672832440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825-4998-8F04-FA211D27AD56}"/>
                </c:ext>
              </c:extLst>
            </c:dLbl>
            <c:dLbl>
              <c:idx val="16"/>
              <c:layout>
                <c:manualLayout>
                  <c:x val="5.2888887038009202E-2"/>
                  <c:y val="-4.641141121387409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A825-4998-8F04-FA211D27AD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Retail!$B$56:$B$64</c:f>
              <c:strCache>
                <c:ptCount val="9"/>
                <c:pt idx="0">
                  <c:v>Apples</c:v>
                </c:pt>
                <c:pt idx="1">
                  <c:v>Bananas</c:v>
                </c:pt>
                <c:pt idx="2">
                  <c:v>Oranges</c:v>
                </c:pt>
                <c:pt idx="3">
                  <c:v>Grapes</c:v>
                </c:pt>
                <c:pt idx="4">
                  <c:v>Strawberries</c:v>
                </c:pt>
                <c:pt idx="5">
                  <c:v>Melons</c:v>
                </c:pt>
                <c:pt idx="6">
                  <c:v>Pears</c:v>
                </c:pt>
                <c:pt idx="7">
                  <c:v>nectarines</c:v>
                </c:pt>
                <c:pt idx="8">
                  <c:v>pineapples</c:v>
                </c:pt>
              </c:strCache>
            </c:strRef>
          </c:cat>
          <c:val>
            <c:numRef>
              <c:f>Retail!$D$56:$D$64</c:f>
              <c:numCache>
                <c:formatCode>0%</c:formatCode>
                <c:ptCount val="9"/>
                <c:pt idx="0">
                  <c:v>0.2573018080667594</c:v>
                </c:pt>
                <c:pt idx="1">
                  <c:v>0.21696801112656469</c:v>
                </c:pt>
                <c:pt idx="2">
                  <c:v>0.22114047287899863</c:v>
                </c:pt>
                <c:pt idx="3">
                  <c:v>6.6759388038942977E-2</c:v>
                </c:pt>
                <c:pt idx="4">
                  <c:v>6.119610570236441E-2</c:v>
                </c:pt>
                <c:pt idx="5">
                  <c:v>6.119610570236441E-2</c:v>
                </c:pt>
                <c:pt idx="6">
                  <c:v>4.4506258692628656E-2</c:v>
                </c:pt>
                <c:pt idx="7">
                  <c:v>4.1724617524339362E-2</c:v>
                </c:pt>
                <c:pt idx="8">
                  <c:v>2.9207232267037558E-2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E-A825-4998-8F04-FA211D27A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Source Sans Pro" pitchFamily="34" charset="0"/>
              </a:defRPr>
            </a:pPr>
            <a:r>
              <a:rPr lang="fr-FR" sz="1400" b="0">
                <a:latin typeface="Source Sans Pro" pitchFamily="34" charset="0"/>
              </a:rPr>
              <a:t>Fresh Fruit Purchases by Retail Outlet in Germany (by volume) </a:t>
            </a:r>
          </a:p>
        </c:rich>
      </c:tx>
      <c:layout>
        <c:manualLayout>
          <c:xMode val="edge"/>
          <c:yMode val="edge"/>
          <c:x val="0.10878622882145272"/>
          <c:y val="4.98801034581624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1132236434403676"/>
          <c:y val="0.23479255743180252"/>
          <c:w val="0.47832441125310909"/>
          <c:h val="0.66899672642910624"/>
        </c:manualLayout>
      </c:layout>
      <c:pieChart>
        <c:varyColors val="1"/>
        <c:ser>
          <c:idx val="0"/>
          <c:order val="0"/>
          <c:tx>
            <c:strRef>
              <c:f>Retail!$P$54</c:f>
              <c:strCache>
                <c:ptCount val="1"/>
                <c:pt idx="0">
                  <c:v>2012</c:v>
                </c:pt>
              </c:strCache>
            </c:strRef>
          </c:tx>
          <c:explosion val="11"/>
          <c:dPt>
            <c:idx val="1"/>
            <c:bubble3D val="0"/>
            <c:spPr>
              <a:solidFill>
                <a:schemeClr val="accent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CCA-4B59-9BA8-DBE75228CA62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CCA-4B59-9BA8-DBE75228CA62}"/>
              </c:ext>
            </c:extLst>
          </c:dPt>
          <c:dPt>
            <c:idx val="3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CCA-4B59-9BA8-DBE75228CA62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CCA-4B59-9BA8-DBE75228CA62}"/>
              </c:ext>
            </c:extLst>
          </c:dPt>
          <c:dPt>
            <c:idx val="7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ACCA-4B59-9BA8-DBE75228CA62}"/>
              </c:ext>
            </c:extLst>
          </c:dPt>
          <c:dLbls>
            <c:dLbl>
              <c:idx val="0"/>
              <c:layout>
                <c:manualLayout>
                  <c:x val="0.19261901386404801"/>
                  <c:y val="-3.5052780630342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CCA-4B59-9BA8-DBE75228CA62}"/>
                </c:ext>
              </c:extLst>
            </c:dLbl>
            <c:dLbl>
              <c:idx val="1"/>
              <c:layout>
                <c:manualLayout>
                  <c:x val="-0.12835661411234331"/>
                  <c:y val="0.155475279662010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CA-4B59-9BA8-DBE75228CA62}"/>
                </c:ext>
              </c:extLst>
            </c:dLbl>
            <c:dLbl>
              <c:idx val="3"/>
              <c:layout>
                <c:manualLayout>
                  <c:x val="7.3128051484277701E-2"/>
                  <c:y val="-0.105103813154147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CA-4B59-9BA8-DBE75228CA62}"/>
                </c:ext>
              </c:extLst>
            </c:dLbl>
            <c:dLbl>
              <c:idx val="4"/>
              <c:layout>
                <c:manualLayout>
                  <c:x val="0.13749868900988643"/>
                  <c:y val="-4.4954934187569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CA-4B59-9BA8-DBE75228CA62}"/>
                </c:ext>
              </c:extLst>
            </c:dLbl>
            <c:dLbl>
              <c:idx val="5"/>
              <c:layout>
                <c:manualLayout>
                  <c:x val="0.11855808531482166"/>
                  <c:y val="1.77477698216008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CCA-4B59-9BA8-DBE75228CA62}"/>
                </c:ext>
              </c:extLst>
            </c:dLbl>
            <c:dLbl>
              <c:idx val="6"/>
              <c:layout>
                <c:manualLayout>
                  <c:x val="2.5842562377691558E-2"/>
                  <c:y val="5.42122042832909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CCA-4B59-9BA8-DBE75228CA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>
                        <a:lumMod val="85000"/>
                        <a:lumOff val="1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Retail!$M$55:$M$61</c:f>
              <c:strCache>
                <c:ptCount val="7"/>
                <c:pt idx="0">
                  <c:v>Discounters</c:v>
                </c:pt>
                <c:pt idx="1">
                  <c:v>Supermarkets</c:v>
                </c:pt>
                <c:pt idx="2">
                  <c:v>Hypermarkets</c:v>
                </c:pt>
                <c:pt idx="3">
                  <c:v>Greengrocers</c:v>
                </c:pt>
                <c:pt idx="4">
                  <c:v>Street markets</c:v>
                </c:pt>
                <c:pt idx="5">
                  <c:v>Farm gate sales</c:v>
                </c:pt>
                <c:pt idx="6">
                  <c:v>Others</c:v>
                </c:pt>
              </c:strCache>
            </c:strRef>
          </c:cat>
          <c:val>
            <c:numRef>
              <c:f>Retail!$P$55:$P$61</c:f>
              <c:numCache>
                <c:formatCode>0%</c:formatCode>
                <c:ptCount val="7"/>
                <c:pt idx="0">
                  <c:v>0.54</c:v>
                </c:pt>
                <c:pt idx="1">
                  <c:v>0.2</c:v>
                </c:pt>
                <c:pt idx="2">
                  <c:v>0.15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  <c:pt idx="6">
                  <c:v>0.03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ACCA-4B59-9BA8-DBE75228CA6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65"/>
      </c:pieChart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fr-FR" sz="1400" b="0"/>
              <a:t>German</a:t>
            </a:r>
            <a:r>
              <a:rPr lang="fr-FR" sz="1400" b="0" baseline="0"/>
              <a:t> Fresh Grapes Value Chain</a:t>
            </a:r>
            <a:br>
              <a:rPr lang="fr-FR" sz="1400" b="0" baseline="0"/>
            </a:br>
            <a:r>
              <a:rPr lang="fr-FR" sz="1100" b="0" i="1" baseline="0"/>
              <a:t>(from Consumer to FOB export prices)</a:t>
            </a:r>
            <a:endParaRPr lang="fr-FR" sz="1100" b="0" i="1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4"/>
          <c:order val="0"/>
          <c:tx>
            <c:strRef>
              <c:f>'German Value Chain'!$A$6</c:f>
              <c:strCache>
                <c:ptCount val="1"/>
                <c:pt idx="0">
                  <c:v>Consumer Price - Retail (DEStatis &amp; ad-hoc survey)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'German Value Chain'!$B$4:$Q$4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'German Value Chain'!$B$6:$Q$6</c:f>
              <c:numCache>
                <c:formatCode>0.00</c:formatCode>
                <c:ptCount val="16"/>
                <c:pt idx="0">
                  <c:v>3.2555964304522811</c:v>
                </c:pt>
                <c:pt idx="1">
                  <c:v>3.4684987648136976</c:v>
                </c:pt>
                <c:pt idx="2">
                  <c:v>3.3088847794819736</c:v>
                </c:pt>
                <c:pt idx="3">
                  <c:v>3.1265644547659139</c:v>
                </c:pt>
                <c:pt idx="4">
                  <c:v>2.9171723398866707</c:v>
                </c:pt>
                <c:pt idx="5">
                  <c:v>2.9515416445623339</c:v>
                </c:pt>
                <c:pt idx="6">
                  <c:v>2.9108586556049465</c:v>
                </c:pt>
                <c:pt idx="7">
                  <c:v>3.1728296348389762</c:v>
                </c:pt>
                <c:pt idx="8">
                  <c:v>3.1342707222952146</c:v>
                </c:pt>
                <c:pt idx="9">
                  <c:v>3.1247812660833754</c:v>
                </c:pt>
                <c:pt idx="10">
                  <c:v>3.6016195705723635</c:v>
                </c:pt>
                <c:pt idx="11">
                  <c:v>3.6195142060625169</c:v>
                </c:pt>
                <c:pt idx="12">
                  <c:v>3.4810620985677949</c:v>
                </c:pt>
                <c:pt idx="13">
                  <c:v>3.60279407964308</c:v>
                </c:pt>
                <c:pt idx="14">
                  <c:v>3.8</c:v>
                </c:pt>
                <c:pt idx="15">
                  <c:v>4.058731779085293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B16-4FEF-B20D-4F5F266E5BA4}"/>
            </c:ext>
          </c:extLst>
        </c:ser>
        <c:ser>
          <c:idx val="5"/>
          <c:order val="1"/>
          <c:tx>
            <c:strRef>
              <c:f>'German Value Chain'!$A$7</c:f>
              <c:strCache>
                <c:ptCount val="1"/>
                <c:pt idx="0">
                  <c:v>Consumer Price - Discounters (DEStatis &amp; ad-hoc survey)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'German Value Chain'!$B$4:$Q$4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'German Value Chain'!$B$7:$Q$7</c:f>
              <c:numCache>
                <c:formatCode>0.00</c:formatCode>
                <c:ptCount val="16"/>
                <c:pt idx="0">
                  <c:v>2.5616403492242954</c:v>
                </c:pt>
                <c:pt idx="1">
                  <c:v>2.7291608702086729</c:v>
                </c:pt>
                <c:pt idx="2">
                  <c:v>2.6035698659608166</c:v>
                </c:pt>
                <c:pt idx="3">
                  <c:v>2.4601125578289698</c:v>
                </c:pt>
                <c:pt idx="4">
                  <c:v>2.2953540253318807</c:v>
                </c:pt>
                <c:pt idx="5">
                  <c:v>2.3223972413793104</c:v>
                </c:pt>
                <c:pt idx="6">
                  <c:v>2.290386152699682</c:v>
                </c:pt>
                <c:pt idx="7">
                  <c:v>2.4965159495180371</c:v>
                </c:pt>
                <c:pt idx="8">
                  <c:v>2.4661761735954455</c:v>
                </c:pt>
                <c:pt idx="9">
                  <c:v>2.4587094698919199</c:v>
                </c:pt>
                <c:pt idx="10">
                  <c:v>2.8339059252661496</c:v>
                </c:pt>
                <c:pt idx="11">
                  <c:v>2.8479861779281386</c:v>
                </c:pt>
                <c:pt idx="12">
                  <c:v>2.7390462301888703</c:v>
                </c:pt>
                <c:pt idx="13">
                  <c:v>2.8348300784560032</c:v>
                </c:pt>
                <c:pt idx="14">
                  <c:v>2.99</c:v>
                </c:pt>
                <c:pt idx="15">
                  <c:v>3.1935810577539545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B16-4FEF-B20D-4F5F266E5BA4}"/>
            </c:ext>
          </c:extLst>
        </c:ser>
        <c:ser>
          <c:idx val="0"/>
          <c:order val="2"/>
          <c:tx>
            <c:strRef>
              <c:f>'German Value Chain'!$A$9</c:f>
              <c:strCache>
                <c:ptCount val="1"/>
                <c:pt idx="0">
                  <c:v>CIF Import Price from South Africa (ComTrade)</c:v>
                </c:pt>
              </c:strCache>
            </c:strRef>
          </c:tx>
          <c:spPr>
            <a:ln w="19050" cap="rnd" cmpd="sng" algn="ctr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'German Value Chain'!$B$4:$Q$4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'German Value Chain'!$B$9:$Q$9</c:f>
              <c:numCache>
                <c:formatCode>0.00</c:formatCode>
                <c:ptCount val="16"/>
                <c:pt idx="0">
                  <c:v>1.7846824208865015</c:v>
                </c:pt>
                <c:pt idx="1">
                  <c:v>2.2020934740621358</c:v>
                </c:pt>
                <c:pt idx="2">
                  <c:v>1.7835908284849187</c:v>
                </c:pt>
                <c:pt idx="3">
                  <c:v>1.7603556353162428</c:v>
                </c:pt>
                <c:pt idx="4">
                  <c:v>1.5403861315816987</c:v>
                </c:pt>
                <c:pt idx="5">
                  <c:v>1.6757426217092712</c:v>
                </c:pt>
                <c:pt idx="6">
                  <c:v>1.5355502496807054</c:v>
                </c:pt>
                <c:pt idx="7">
                  <c:v>1.5526187138142402</c:v>
                </c:pt>
                <c:pt idx="8">
                  <c:v>1.787779604529548</c:v>
                </c:pt>
                <c:pt idx="9">
                  <c:v>1.6323459769140463</c:v>
                </c:pt>
                <c:pt idx="10">
                  <c:v>1.9109806617072123</c:v>
                </c:pt>
                <c:pt idx="11">
                  <c:v>2.0154081585083055</c:v>
                </c:pt>
                <c:pt idx="12">
                  <c:v>1.9113923259566441</c:v>
                </c:pt>
                <c:pt idx="13">
                  <c:v>2.0947541614609433</c:v>
                </c:pt>
                <c:pt idx="14">
                  <c:v>2.1152695636996852</c:v>
                </c:pt>
                <c:pt idx="15">
                  <c:v>1.9538072967795839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B16-4FEF-B20D-4F5F266E5BA4}"/>
            </c:ext>
          </c:extLst>
        </c:ser>
        <c:ser>
          <c:idx val="2"/>
          <c:order val="3"/>
          <c:tx>
            <c:strRef>
              <c:f>'German Value Chain'!$A$10</c:f>
              <c:strCache>
                <c:ptCount val="1"/>
                <c:pt idx="0">
                  <c:v>FOB Export Price in South Africa (ComTrade)</c:v>
                </c:pt>
              </c:strCache>
            </c:strRef>
          </c:tx>
          <c:spPr>
            <a:ln w="19050" cap="rnd" cmpd="sng" algn="ctr">
              <a:solidFill>
                <a:schemeClr val="accent2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'German Value Chain'!$B$4:$Q$4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'German Value Chain'!$B$10:$Q$10</c:f>
              <c:numCache>
                <c:formatCode>0.00</c:formatCode>
                <c:ptCount val="16"/>
                <c:pt idx="0">
                  <c:v>1.9092271978562014</c:v>
                </c:pt>
                <c:pt idx="1">
                  <c:v>1.2105488434372624</c:v>
                </c:pt>
                <c:pt idx="2">
                  <c:v>1.1006736276785303</c:v>
                </c:pt>
                <c:pt idx="3">
                  <c:v>1.2384777765495636</c:v>
                </c:pt>
                <c:pt idx="4">
                  <c:v>1.4233024745094183</c:v>
                </c:pt>
                <c:pt idx="5">
                  <c:v>1.4589039541599547</c:v>
                </c:pt>
                <c:pt idx="6">
                  <c:v>1.2410554650776737</c:v>
                </c:pt>
                <c:pt idx="7">
                  <c:v>1.1638059223897719</c:v>
                </c:pt>
                <c:pt idx="8">
                  <c:v>0.93475286498632282</c:v>
                </c:pt>
                <c:pt idx="9">
                  <c:v>1.0625327660529644</c:v>
                </c:pt>
                <c:pt idx="10">
                  <c:v>1.0345524939693711</c:v>
                </c:pt>
                <c:pt idx="11">
                  <c:v>0.96098086456543463</c:v>
                </c:pt>
                <c:pt idx="12">
                  <c:v>0.78593280177307223</c:v>
                </c:pt>
                <c:pt idx="13">
                  <c:v>0.83847739939610977</c:v>
                </c:pt>
                <c:pt idx="14">
                  <c:v>0.95168720744879842</c:v>
                </c:pt>
                <c:pt idx="15">
                  <c:v>0.83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B16-4FEF-B20D-4F5F266E5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558400"/>
        <c:axId val="10956019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6"/>
                <c:order val="0"/>
                <c:tx>
                  <c:strRef>
                    <c:extLst>
                      <c:ext uri="{02D57815-91ED-43cb-92C2-25804820EDAC}">
                        <c15:formulaRef>
                          <c15:sqref>'German Value Chain'!$A$6</c15:sqref>
                        </c15:formulaRef>
                      </c:ext>
                    </c:extLst>
                    <c:strCache>
                      <c:ptCount val="1"/>
                      <c:pt idx="0">
                        <c:v>Consumer Price - Retail (DEStatis &amp; ad-hoc survey)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1">
                        <a:lumMod val="60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'German Value Chain'!$B$4:$Q$4</c15:sqref>
                        </c15:formulaRef>
                      </c:ext>
                    </c:extLst>
                    <c:strCach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'German Value Chain'!$B$6:$Q$6</c15:sqref>
                        </c15:formulaRef>
                      </c:ext>
                    </c:extLst>
                    <c:numCache>
                      <c:formatCode>0.00</c:formatCode>
                      <c:ptCount val="16"/>
                      <c:pt idx="0">
                        <c:v>3.2555964304522811</c:v>
                      </c:pt>
                      <c:pt idx="1">
                        <c:v>3.4684987648136976</c:v>
                      </c:pt>
                      <c:pt idx="2">
                        <c:v>3.3088847794819736</c:v>
                      </c:pt>
                      <c:pt idx="3">
                        <c:v>3.1265644547659139</c:v>
                      </c:pt>
                      <c:pt idx="4">
                        <c:v>2.9171723398866707</c:v>
                      </c:pt>
                      <c:pt idx="5">
                        <c:v>2.9515416445623339</c:v>
                      </c:pt>
                      <c:pt idx="6">
                        <c:v>2.9108586556049465</c:v>
                      </c:pt>
                      <c:pt idx="7">
                        <c:v>3.1728296348389762</c:v>
                      </c:pt>
                      <c:pt idx="8">
                        <c:v>3.1342707222952146</c:v>
                      </c:pt>
                      <c:pt idx="9">
                        <c:v>3.1247812660833754</c:v>
                      </c:pt>
                      <c:pt idx="10">
                        <c:v>3.6016195705723635</c:v>
                      </c:pt>
                      <c:pt idx="11">
                        <c:v>3.6195142060625169</c:v>
                      </c:pt>
                      <c:pt idx="12">
                        <c:v>3.4810620985677949</c:v>
                      </c:pt>
                      <c:pt idx="13">
                        <c:v>3.60279407964308</c:v>
                      </c:pt>
                      <c:pt idx="14">
                        <c:v>3.8</c:v>
                      </c:pt>
                      <c:pt idx="15">
                        <c:v>4.058731779085293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6B16-4FEF-B20D-4F5F266E5BA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'German Value Chain'!$A$8</c15:sqref>
                        </c15:formulaRef>
                      </c:ext>
                    </c:extLst>
                    <c:strCache>
                      <c:ptCount val="1"/>
                      <c:pt idx="0">
                        <c:v>Grapes CIF Import Price (ComTrade)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accent4"/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'German Value Chain'!$B$4:$Q$4</c15:sqref>
                        </c15:formulaRef>
                      </c:ext>
                    </c:extLst>
                    <c:strCach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'German Value Chain'!$B$8:$Q$8</c15:sqref>
                        </c15:formulaRef>
                      </c:ext>
                    </c:extLst>
                    <c:numCache>
                      <c:formatCode>0.00</c:formatCode>
                      <c:ptCount val="16"/>
                      <c:pt idx="0">
                        <c:v>1.2177380841972318</c:v>
                      </c:pt>
                      <c:pt idx="1">
                        <c:v>1.4140415619536792</c:v>
                      </c:pt>
                      <c:pt idx="2">
                        <c:v>1.41949943599798</c:v>
                      </c:pt>
                      <c:pt idx="3">
                        <c:v>1.396350352400493</c:v>
                      </c:pt>
                      <c:pt idx="4">
                        <c:v>1.3083629489169206</c:v>
                      </c:pt>
                      <c:pt idx="5">
                        <c:v>1.3073461674067277</c:v>
                      </c:pt>
                      <c:pt idx="6">
                        <c:v>1.3995769369625872</c:v>
                      </c:pt>
                      <c:pt idx="7">
                        <c:v>1.610536020536548</c:v>
                      </c:pt>
                      <c:pt idx="8">
                        <c:v>1.4849349033930583</c:v>
                      </c:pt>
                      <c:pt idx="9">
                        <c:v>1.4827374921542498</c:v>
                      </c:pt>
                      <c:pt idx="10">
                        <c:v>1.6130171619225935</c:v>
                      </c:pt>
                      <c:pt idx="11">
                        <c:v>1.6910240073821134</c:v>
                      </c:pt>
                      <c:pt idx="12">
                        <c:v>1.6724062655379519</c:v>
                      </c:pt>
                      <c:pt idx="13">
                        <c:v>1.6586100721265629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6B16-4FEF-B20D-4F5F266E5BA4}"/>
                  </c:ext>
                </c:extLst>
              </c15:ser>
            </c15:filteredLineSeries>
            <c15:filteredLineSeries>
              <c15:ser>
                <c:idx val="1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'German Value Chain'!$A$11</c15:sqref>
                        </c15:formulaRef>
                      </c:ext>
                    </c:extLst>
                    <c:strCache>
                      <c:ptCount val="1"/>
                      <c:pt idx="0">
                        <c:v>FOB Export Price in South Africa - average (ComTrade)</c:v>
                      </c:pt>
                    </c:strCache>
                  </c:strRef>
                </c:tx>
                <c:spPr>
                  <a:ln w="19050" cap="rnd" cmpd="sng" algn="ctr">
                    <a:solidFill>
                      <a:schemeClr val="bg2">
                        <a:lumMod val="75000"/>
                      </a:schemeClr>
                    </a:solidFill>
                    <a:prstDash val="solid"/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'German Value Chain'!$B$4:$Q$4</c15:sqref>
                        </c15:formulaRef>
                      </c:ext>
                    </c:extLst>
                    <c:strCache>
                      <c:ptCount val="16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'German Value Chain'!$B$11:$Q$11</c15:sqref>
                        </c15:formulaRef>
                      </c:ext>
                    </c:extLst>
                    <c:numCache>
                      <c:formatCode>0.00</c:formatCode>
                      <c:ptCount val="16"/>
                      <c:pt idx="0">
                        <c:v>1.8197997405234361</c:v>
                      </c:pt>
                      <c:pt idx="1">
                        <c:v>1.4070229073209373</c:v>
                      </c:pt>
                      <c:pt idx="2">
                        <c:v>1.1177367102979459</c:v>
                      </c:pt>
                      <c:pt idx="3">
                        <c:v>1.3065587588444143</c:v>
                      </c:pt>
                      <c:pt idx="4">
                        <c:v>1.6680983711868702</c:v>
                      </c:pt>
                      <c:pt idx="5">
                        <c:v>1.6655675272966655</c:v>
                      </c:pt>
                      <c:pt idx="6">
                        <c:v>1.3941319539154002</c:v>
                      </c:pt>
                      <c:pt idx="7">
                        <c:v>1.0764359752255888</c:v>
                      </c:pt>
                      <c:pt idx="8">
                        <c:v>1.088084994564007</c:v>
                      </c:pt>
                      <c:pt idx="9">
                        <c:v>1.1850012185807495</c:v>
                      </c:pt>
                      <c:pt idx="10">
                        <c:v>1.2961512695888775</c:v>
                      </c:pt>
                      <c:pt idx="11">
                        <c:v>1.2445357484238335</c:v>
                      </c:pt>
                      <c:pt idx="12">
                        <c:v>1.1380556336967806</c:v>
                      </c:pt>
                      <c:pt idx="13">
                        <c:v>1.0891593121796634</c:v>
                      </c:pt>
                      <c:pt idx="14">
                        <c:v>1.1263763914940346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B16-4FEF-B20D-4F5F266E5BA4}"/>
                  </c:ext>
                </c:extLst>
              </c15:ser>
            </c15:filteredLineSeries>
          </c:ext>
        </c:extLst>
      </c:lineChart>
      <c:catAx>
        <c:axId val="10955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560192"/>
        <c:crosses val="autoZero"/>
        <c:auto val="1"/>
        <c:lblAlgn val="ctr"/>
        <c:lblOffset val="100"/>
        <c:noMultiLvlLbl val="0"/>
      </c:catAx>
      <c:valAx>
        <c:axId val="1095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000" b="0" i="1" u="none" strike="noStrike" baseline="0"/>
                  <a:t>€/kg real terms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55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fr-FR" sz="1800" b="0" i="0" baseline="0">
                <a:effectLst/>
              </a:rPr>
              <a:t>Average Cost Breakdown for South African Table Grape imported in Germany</a:t>
            </a:r>
            <a:endParaRPr lang="fr-FR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4170512366304033"/>
          <c:y val="0.22852064870273578"/>
          <c:w val="0.67764727171662265"/>
          <c:h val="0.70507946946981281"/>
        </c:manualLayout>
      </c:layout>
      <c:barChart>
        <c:barDir val="col"/>
        <c:grouping val="percentStacked"/>
        <c:varyColors val="0"/>
        <c:ser>
          <c:idx val="5"/>
          <c:order val="0"/>
          <c:tx>
            <c:strRef>
              <c:f>'Costs Breakdown'!$A$4</c:f>
              <c:strCache>
                <c:ptCount val="1"/>
                <c:pt idx="0">
                  <c:v>Labour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'Costs Breakdown'!$B$4</c:f>
              <c:numCache>
                <c:formatCode>#,##0.00\ "€"</c:formatCode>
                <c:ptCount val="1"/>
                <c:pt idx="0">
                  <c:v>0.29143214157309894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26-4223-B112-87B85E8795B2}"/>
            </c:ext>
          </c:extLst>
        </c:ser>
        <c:ser>
          <c:idx val="6"/>
          <c:order val="1"/>
          <c:tx>
            <c:strRef>
              <c:f>'Costs Breakdown'!$A$5</c:f>
              <c:strCache>
                <c:ptCount val="1"/>
                <c:pt idx="0">
                  <c:v>Farm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'Costs Breakdown'!$B$5</c:f>
              <c:numCache>
                <c:formatCode>#,##0.00\ "€"</c:formatCode>
                <c:ptCount val="1"/>
                <c:pt idx="0">
                  <c:v>0.22609735612489845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26-4223-B112-87B85E8795B2}"/>
            </c:ext>
          </c:extLst>
        </c:ser>
        <c:ser>
          <c:idx val="0"/>
          <c:order val="2"/>
          <c:tx>
            <c:strRef>
              <c:f>'Costs Breakdown'!$A$6</c:f>
              <c:strCache>
                <c:ptCount val="1"/>
                <c:pt idx="0">
                  <c:v>Packing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D26-4223-B112-87B85E8795B2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D26-4223-B112-87B85E8795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D26-4223-B112-87B85E8795B2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8D26-4223-B112-87B85E8795B2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8D26-4223-B112-87B85E879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'Costs Breakdown'!$B$6</c:f>
              <c:numCache>
                <c:formatCode>#,##0.00\ "€"</c:formatCode>
                <c:ptCount val="1"/>
                <c:pt idx="0">
                  <c:v>0.21456493228884543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D26-4223-B112-87B85E8795B2}"/>
            </c:ext>
          </c:extLst>
        </c:ser>
        <c:ser>
          <c:idx val="1"/>
          <c:order val="3"/>
          <c:tx>
            <c:strRef>
              <c:f>'Costs Breakdown'!$A$7</c:f>
              <c:strCache>
                <c:ptCount val="1"/>
                <c:pt idx="0">
                  <c:v>Export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'Costs Breakdown'!$B$7</c:f>
              <c:numCache>
                <c:formatCode>#,##0.00\ "€"</c:formatCode>
                <c:ptCount val="1"/>
                <c:pt idx="0">
                  <c:v>9.7905570013157139E-2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8D26-4223-B112-87B85E8795B2}"/>
            </c:ext>
          </c:extLst>
        </c:ser>
        <c:ser>
          <c:idx val="2"/>
          <c:order val="4"/>
          <c:tx>
            <c:strRef>
              <c:f>'Costs Breakdown'!$A$8</c:f>
              <c:strCache>
                <c:ptCount val="1"/>
                <c:pt idx="0">
                  <c:v>Freight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'Costs Breakdown'!$B$8</c:f>
              <c:numCache>
                <c:formatCode>#,##0.00\ "€"</c:formatCode>
                <c:ptCount val="1"/>
                <c:pt idx="0">
                  <c:v>0.81673146074823455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8D26-4223-B112-87B85E8795B2}"/>
            </c:ext>
          </c:extLst>
        </c:ser>
        <c:ser>
          <c:idx val="3"/>
          <c:order val="5"/>
          <c:tx>
            <c:strRef>
              <c:f>'Costs Breakdown'!$A$9</c:f>
              <c:strCache>
                <c:ptCount val="1"/>
                <c:pt idx="0">
                  <c:v>Import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'Costs Breakdown'!$B$9</c:f>
              <c:numCache>
                <c:formatCode>#,##0.00\ "€"</c:formatCode>
                <c:ptCount val="1"/>
                <c:pt idx="0">
                  <c:v>0.30707583603134925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F-8D26-4223-B112-87B85E8795B2}"/>
            </c:ext>
          </c:extLst>
        </c:ser>
        <c:ser>
          <c:idx val="4"/>
          <c:order val="6"/>
          <c:tx>
            <c:strRef>
              <c:f>'Costs Breakdown'!$A$10</c:f>
              <c:strCache>
                <c:ptCount val="1"/>
                <c:pt idx="0">
                  <c:v>Retail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'Costs Breakdown'!$B$10</c:f>
              <c:numCache>
                <c:formatCode>#,##0.00\ "€"</c:formatCode>
                <c:ptCount val="1"/>
                <c:pt idx="0">
                  <c:v>2.1049244823057092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0-8D26-4223-B112-87B85E8795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441344"/>
        <c:axId val="102442880"/>
      </c:barChart>
      <c:catAx>
        <c:axId val="102441344"/>
        <c:scaling>
          <c:orientation val="minMax"/>
        </c:scaling>
        <c:delete val="1"/>
        <c:axPos val="b"/>
        <c:majorTickMark val="out"/>
        <c:minorTickMark val="none"/>
        <c:tickLblPos val="nextTo"/>
        <c:crossAx val="102442880"/>
        <c:crosses val="autoZero"/>
        <c:auto val="1"/>
        <c:lblAlgn val="ctr"/>
        <c:lblOffset val="100"/>
        <c:noMultiLvlLbl val="0"/>
      </c:catAx>
      <c:valAx>
        <c:axId val="10244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2441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>
                <a:latin typeface="Source Sans Pro" panose="020B0503030403020204" pitchFamily="34" charset="0"/>
              </a:rPr>
              <a:t>German CIF</a:t>
            </a:r>
            <a:r>
              <a:rPr lang="fr-FR" baseline="0">
                <a:latin typeface="Source Sans Pro" panose="020B0503030403020204" pitchFamily="34" charset="0"/>
              </a:rPr>
              <a:t> Import Price of Fresh Grapes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baseline="0">
                <a:latin typeface="Source Sans Pro" panose="020B0503030403020204" pitchFamily="34" charset="0"/>
              </a:rPr>
              <a:t>(inflation-adjusted)</a:t>
            </a:r>
            <a:endParaRPr lang="fr-FR">
              <a:latin typeface="Source Sans Pro" panose="020B0503030403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'Import DE Unit Value'!$B$24</c:f>
              <c:strCache>
                <c:ptCount val="1"/>
                <c:pt idx="0">
                  <c:v>from 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'Import DE Unit Value'!$A$25:$A$38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'Import DE Unit Value'!$B$25:$B$38</c:f>
              <c:numCache>
                <c:formatCode>#,##0.00</c:formatCode>
                <c:ptCount val="14"/>
                <c:pt idx="0">
                  <c:v>1.0292552876892469</c:v>
                </c:pt>
                <c:pt idx="1">
                  <c:v>1.1428084155818401</c:v>
                </c:pt>
                <c:pt idx="2">
                  <c:v>1.2197786609797234</c:v>
                </c:pt>
                <c:pt idx="3">
                  <c:v>1.180218908092348</c:v>
                </c:pt>
                <c:pt idx="4">
                  <c:v>1.0502058517226751</c:v>
                </c:pt>
                <c:pt idx="5">
                  <c:v>1.0345198366033153</c:v>
                </c:pt>
                <c:pt idx="6">
                  <c:v>1.2401921688075936</c:v>
                </c:pt>
                <c:pt idx="7">
                  <c:v>1.4126861173112519</c:v>
                </c:pt>
                <c:pt idx="8">
                  <c:v>1.3013644989684801</c:v>
                </c:pt>
                <c:pt idx="9">
                  <c:v>1.304790459801664</c:v>
                </c:pt>
                <c:pt idx="10">
                  <c:v>1.3810603403336774</c:v>
                </c:pt>
                <c:pt idx="11">
                  <c:v>1.4138858228117024</c:v>
                </c:pt>
                <c:pt idx="12">
                  <c:v>1.4576212506120911</c:v>
                </c:pt>
                <c:pt idx="13">
                  <c:v>1.5108878792864351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817-4257-8ABD-3C9C89BBC9D0}"/>
            </c:ext>
          </c:extLst>
        </c:ser>
        <c:ser>
          <c:idx val="1"/>
          <c:order val="1"/>
          <c:tx>
            <c:strRef>
              <c:f>'Import DE Unit Value'!$C$24</c:f>
              <c:strCache>
                <c:ptCount val="1"/>
                <c:pt idx="0">
                  <c:v>from South Africa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'Import DE Unit Value'!$A$25:$A$38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'Import DE Unit Value'!$C$25:$C$38</c:f>
              <c:numCache>
                <c:formatCode>#,##0.00</c:formatCode>
                <c:ptCount val="14"/>
                <c:pt idx="0">
                  <c:v>1.7846824208865015</c:v>
                </c:pt>
                <c:pt idx="1">
                  <c:v>2.2020934740621358</c:v>
                </c:pt>
                <c:pt idx="2">
                  <c:v>1.7835908284849187</c:v>
                </c:pt>
                <c:pt idx="3">
                  <c:v>1.7603556353162428</c:v>
                </c:pt>
                <c:pt idx="4">
                  <c:v>1.5403861315816987</c:v>
                </c:pt>
                <c:pt idx="5">
                  <c:v>1.6757426217092712</c:v>
                </c:pt>
                <c:pt idx="6">
                  <c:v>1.5355502496807054</c:v>
                </c:pt>
                <c:pt idx="7">
                  <c:v>1.5526187138142402</c:v>
                </c:pt>
                <c:pt idx="8">
                  <c:v>1.787779604529548</c:v>
                </c:pt>
                <c:pt idx="9">
                  <c:v>1.6323459769140463</c:v>
                </c:pt>
                <c:pt idx="10">
                  <c:v>1.9109806617072123</c:v>
                </c:pt>
                <c:pt idx="11">
                  <c:v>2.0154081585083055</c:v>
                </c:pt>
                <c:pt idx="12">
                  <c:v>1.9265739458429496</c:v>
                </c:pt>
                <c:pt idx="13">
                  <c:v>2.0946489652480169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817-4257-8ABD-3C9C89BBC9D0}"/>
            </c:ext>
          </c:extLst>
        </c:ser>
        <c:ser>
          <c:idx val="2"/>
          <c:order val="2"/>
          <c:tx>
            <c:strRef>
              <c:f>'Import DE Unit Value'!$D$24</c:f>
              <c:strCache>
                <c:ptCount val="1"/>
                <c:pt idx="0">
                  <c:v>from Greece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'Import DE Unit Value'!$A$25:$A$38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'Import DE Unit Value'!$D$25:$D$38</c:f>
              <c:numCache>
                <c:formatCode>#,##0.00</c:formatCode>
                <c:ptCount val="14"/>
                <c:pt idx="0">
                  <c:v>1.228563803946479</c:v>
                </c:pt>
                <c:pt idx="1">
                  <c:v>1.4038102903052658</c:v>
                </c:pt>
                <c:pt idx="2">
                  <c:v>1.6627321225640188</c:v>
                </c:pt>
                <c:pt idx="3">
                  <c:v>1.5709664949676403</c:v>
                </c:pt>
                <c:pt idx="4">
                  <c:v>1.3110108205555371</c:v>
                </c:pt>
                <c:pt idx="5">
                  <c:v>1.3043956047650784</c:v>
                </c:pt>
                <c:pt idx="6">
                  <c:v>1.4678267683798196</c:v>
                </c:pt>
                <c:pt idx="7">
                  <c:v>1.8445279817530493</c:v>
                </c:pt>
                <c:pt idx="8">
                  <c:v>1.5215143539207427</c:v>
                </c:pt>
                <c:pt idx="9">
                  <c:v>1.5033916493117623</c:v>
                </c:pt>
                <c:pt idx="10">
                  <c:v>1.506799271681017</c:v>
                </c:pt>
                <c:pt idx="11">
                  <c:v>1.6211675883729038</c:v>
                </c:pt>
                <c:pt idx="12">
                  <c:v>1.530208306753156</c:v>
                </c:pt>
                <c:pt idx="13">
                  <c:v>1.4663540789601361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817-4257-8ABD-3C9C89BBC9D0}"/>
            </c:ext>
          </c:extLst>
        </c:ser>
        <c:ser>
          <c:idx val="3"/>
          <c:order val="3"/>
          <c:tx>
            <c:strRef>
              <c:f>'Import DE Unit Value'!$E$24</c:f>
              <c:strCache>
                <c:ptCount val="1"/>
                <c:pt idx="0">
                  <c:v>from Spain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'Import DE Unit Value'!$A$25:$A$38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'Import DE Unit Value'!$E$25:$E$38</c:f>
              <c:numCache>
                <c:formatCode>#,##0.00</c:formatCode>
                <c:ptCount val="14"/>
                <c:pt idx="0">
                  <c:v>1.3331304565603077</c:v>
                </c:pt>
                <c:pt idx="1">
                  <c:v>1.3744548139627264</c:v>
                </c:pt>
                <c:pt idx="2">
                  <c:v>1.3014885498058415</c:v>
                </c:pt>
                <c:pt idx="3">
                  <c:v>1.2620638752308315</c:v>
                </c:pt>
                <c:pt idx="4">
                  <c:v>1.1638186631581962</c:v>
                </c:pt>
                <c:pt idx="5">
                  <c:v>1.1945715504589536</c:v>
                </c:pt>
                <c:pt idx="6">
                  <c:v>1.4507845495177183</c:v>
                </c:pt>
                <c:pt idx="7">
                  <c:v>1.7536521700366736</c:v>
                </c:pt>
                <c:pt idx="8">
                  <c:v>1.6138701536730573</c:v>
                </c:pt>
                <c:pt idx="9">
                  <c:v>1.3907461032886448</c:v>
                </c:pt>
                <c:pt idx="10">
                  <c:v>1.670367548686295</c:v>
                </c:pt>
                <c:pt idx="11">
                  <c:v>1.6546865215928124</c:v>
                </c:pt>
                <c:pt idx="12">
                  <c:v>1.9185405104590214</c:v>
                </c:pt>
                <c:pt idx="13">
                  <c:v>1.8500478548333255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817-4257-8ABD-3C9C89BBC9D0}"/>
            </c:ext>
          </c:extLst>
        </c:ser>
        <c:ser>
          <c:idx val="4"/>
          <c:order val="4"/>
          <c:tx>
            <c:strRef>
              <c:f>'Import DE Unit Value'!$F$24</c:f>
              <c:strCache>
                <c:ptCount val="1"/>
                <c:pt idx="0">
                  <c:v>from Chile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'Import DE Unit Value'!$A$25:$A$38</c:f>
              <c:numCache>
                <c:formatCode>General</c:formatCode>
                <c:ptCount val="1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</c:numCache>
            </c:numRef>
          </c:cat>
          <c:val>
            <c:numRef>
              <c:f>'Import DE Unit Value'!$F$25:$F$38</c:f>
              <c:numCache>
                <c:formatCode>#,##0.00</c:formatCode>
                <c:ptCount val="14"/>
                <c:pt idx="0">
                  <c:v>2.1348329691472516</c:v>
                </c:pt>
                <c:pt idx="1">
                  <c:v>2.3340970299360482</c:v>
                </c:pt>
                <c:pt idx="2">
                  <c:v>2.0270394574477963</c:v>
                </c:pt>
                <c:pt idx="3">
                  <c:v>1.8118092794228107</c:v>
                </c:pt>
                <c:pt idx="4">
                  <c:v>1.5479781632006033</c:v>
                </c:pt>
                <c:pt idx="5">
                  <c:v>1.7205719924513609</c:v>
                </c:pt>
                <c:pt idx="6">
                  <c:v>1.4281731824353285</c:v>
                </c:pt>
                <c:pt idx="7">
                  <c:v>1.5378255093727407</c:v>
                </c:pt>
                <c:pt idx="8">
                  <c:v>1.6116804121154236</c:v>
                </c:pt>
                <c:pt idx="9">
                  <c:v>1.6013054931892652</c:v>
                </c:pt>
                <c:pt idx="10">
                  <c:v>1.9870496637518056</c:v>
                </c:pt>
                <c:pt idx="11">
                  <c:v>2.0532580304929735</c:v>
                </c:pt>
                <c:pt idx="12">
                  <c:v>1.9304259553674785</c:v>
                </c:pt>
                <c:pt idx="13">
                  <c:v>1.7326684769101837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817-4257-8ABD-3C9C89BBC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9923328"/>
        <c:axId val="109937408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'Import DE Unit Value'!$G$24</c15:sqref>
                        </c15:formulaRef>
                      </c:ext>
                    </c:extLst>
                    <c:strCache>
                      <c:ptCount val="1"/>
                      <c:pt idx="0">
                        <c:v>from Argentina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'Import DE Unit Value'!$A$25:$A$38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'Import DE Unit Value'!$G$25:$G$38</c15:sqref>
                        </c15:formulaRef>
                      </c:ext>
                    </c:extLst>
                    <c:numCache>
                      <c:formatCode>#,##0.00</c:formatCode>
                      <c:ptCount val="14"/>
                      <c:pt idx="0">
                        <c:v>1.7335640233076735</c:v>
                      </c:pt>
                      <c:pt idx="1">
                        <c:v>2.0144280663534793</c:v>
                      </c:pt>
                      <c:pt idx="2">
                        <c:v>1.8989066223760307</c:v>
                      </c:pt>
                      <c:pt idx="3">
                        <c:v>1.6339173112753977</c:v>
                      </c:pt>
                      <c:pt idx="4">
                        <c:v>1.4873759834575573</c:v>
                      </c:pt>
                      <c:pt idx="5">
                        <c:v>1.5525605148853372</c:v>
                      </c:pt>
                      <c:pt idx="6">
                        <c:v>1.3524153668843901</c:v>
                      </c:pt>
                      <c:pt idx="7">
                        <c:v>1.3397371012810642</c:v>
                      </c:pt>
                      <c:pt idx="8">
                        <c:v>1.7524747733417099</c:v>
                      </c:pt>
                      <c:pt idx="9">
                        <c:v>1.6383856437693169</c:v>
                      </c:pt>
                      <c:pt idx="10">
                        <c:v>1.7922838439532298</c:v>
                      </c:pt>
                      <c:pt idx="11">
                        <c:v>1.9526102445563851</c:v>
                      </c:pt>
                      <c:pt idx="12">
                        <c:v>1.3694111303760348</c:v>
                      </c:pt>
                      <c:pt idx="13">
                        <c:v>1.6679888379753933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D817-4257-8ABD-3C9C89BBC9D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Value'!$H$24</c15:sqref>
                        </c15:formulaRef>
                      </c:ext>
                    </c:extLst>
                    <c:strCache>
                      <c:ptCount val="1"/>
                      <c:pt idx="0">
                        <c:v>from Brazil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Value'!$A$25:$A$38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Value'!$H$25:$H$38</c15:sqref>
                        </c15:formulaRef>
                      </c:ext>
                    </c:extLst>
                    <c:numCache>
                      <c:formatCode>#,##0.00</c:formatCode>
                      <c:ptCount val="14"/>
                      <c:pt idx="0">
                        <c:v>2.1548995382731473</c:v>
                      </c:pt>
                      <c:pt idx="1">
                        <c:v>2.0693998573269612</c:v>
                      </c:pt>
                      <c:pt idx="2">
                        <c:v>1.9117876154279581</c:v>
                      </c:pt>
                      <c:pt idx="3">
                        <c:v>1.9415677428117677</c:v>
                      </c:pt>
                      <c:pt idx="4">
                        <c:v>1.9806876786926826</c:v>
                      </c:pt>
                      <c:pt idx="5">
                        <c:v>2.0533770152117756</c:v>
                      </c:pt>
                      <c:pt idx="6">
                        <c:v>1.9694607373011737</c:v>
                      </c:pt>
                      <c:pt idx="7">
                        <c:v>2.4979077911222518</c:v>
                      </c:pt>
                      <c:pt idx="8">
                        <c:v>1.9051425309139443</c:v>
                      </c:pt>
                      <c:pt idx="9">
                        <c:v>2.0206602346352791</c:v>
                      </c:pt>
                      <c:pt idx="10">
                        <c:v>2.01473208955818</c:v>
                      </c:pt>
                      <c:pt idx="11">
                        <c:v>2.3967308707748982</c:v>
                      </c:pt>
                      <c:pt idx="12">
                        <c:v>2.7409383038838842</c:v>
                      </c:pt>
                      <c:pt idx="13">
                        <c:v>2.0861846310734964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817-4257-8ABD-3C9C89BBC9D0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Value'!$I$24</c15:sqref>
                        </c15:formulaRef>
                      </c:ext>
                    </c:extLst>
                    <c:strCache>
                      <c:ptCount val="1"/>
                      <c:pt idx="0">
                        <c:v>from Egypt</c:v>
                      </c:pt>
                    </c:strCache>
                  </c:strRef>
                </c:tx>
                <c:spPr>
                  <a:ln w="28575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Value'!$A$25:$A$38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Value'!$I$25:$I$38</c15:sqref>
                        </c15:formulaRef>
                      </c:ext>
                    </c:extLst>
                    <c:numCache>
                      <c:formatCode>#,##0.00</c:formatCode>
                      <c:ptCount val="14"/>
                      <c:pt idx="0">
                        <c:v>2.652843473858387</c:v>
                      </c:pt>
                      <c:pt idx="1">
                        <c:v>2.1511607986180357</c:v>
                      </c:pt>
                      <c:pt idx="2">
                        <c:v>2.3548507524752194</c:v>
                      </c:pt>
                      <c:pt idx="3">
                        <c:v>1.8782164696317516</c:v>
                      </c:pt>
                      <c:pt idx="4">
                        <c:v>1.6331383895877103</c:v>
                      </c:pt>
                      <c:pt idx="5">
                        <c:v>1.6222549571753657</c:v>
                      </c:pt>
                      <c:pt idx="6">
                        <c:v>1.801384144742916</c:v>
                      </c:pt>
                      <c:pt idx="7">
                        <c:v>2.3568078104939234</c:v>
                      </c:pt>
                      <c:pt idx="8">
                        <c:v>2.154389835020889</c:v>
                      </c:pt>
                      <c:pt idx="9">
                        <c:v>2.2402475742474759</c:v>
                      </c:pt>
                      <c:pt idx="10">
                        <c:v>2.1474009473465201</c:v>
                      </c:pt>
                      <c:pt idx="11">
                        <c:v>2.1937109199290572</c:v>
                      </c:pt>
                      <c:pt idx="12">
                        <c:v>2.176866920715586</c:v>
                      </c:pt>
                      <c:pt idx="13">
                        <c:v>1.9796877501473287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817-4257-8ABD-3C9C89BBC9D0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Value'!$J$24</c15:sqref>
                        </c15:formulaRef>
                      </c:ext>
                    </c:extLst>
                    <c:strCache>
                      <c:ptCount val="1"/>
                      <c:pt idx="0">
                        <c:v>from Turkey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Value'!$A$25:$A$38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Value'!$J$25:$J$38</c15:sqref>
                        </c15:formulaRef>
                      </c:ext>
                    </c:extLst>
                    <c:numCache>
                      <c:formatCode>#,##0.00</c:formatCode>
                      <c:ptCount val="14"/>
                      <c:pt idx="0">
                        <c:v>0.9630433238001711</c:v>
                      </c:pt>
                      <c:pt idx="1">
                        <c:v>1.0738376304415123</c:v>
                      </c:pt>
                      <c:pt idx="2">
                        <c:v>1.0486279957514595</c:v>
                      </c:pt>
                      <c:pt idx="3">
                        <c:v>1.003350198895848</c:v>
                      </c:pt>
                      <c:pt idx="4">
                        <c:v>0.98271971108296385</c:v>
                      </c:pt>
                      <c:pt idx="5">
                        <c:v>0.91859002216381913</c:v>
                      </c:pt>
                      <c:pt idx="6">
                        <c:v>0.86260154699248548</c:v>
                      </c:pt>
                      <c:pt idx="7">
                        <c:v>0.88883229490515048</c:v>
                      </c:pt>
                      <c:pt idx="8">
                        <c:v>0.7931496053776006</c:v>
                      </c:pt>
                      <c:pt idx="9">
                        <c:v>0.77659419318824208</c:v>
                      </c:pt>
                      <c:pt idx="10">
                        <c:v>0.98756745090254727</c:v>
                      </c:pt>
                      <c:pt idx="11">
                        <c:v>0.84069984515895813</c:v>
                      </c:pt>
                      <c:pt idx="12">
                        <c:v>0.92253344585159269</c:v>
                      </c:pt>
                      <c:pt idx="13">
                        <c:v>1.0570115913250244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817-4257-8ABD-3C9C89BBC9D0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Value'!$K$24</c15:sqref>
                        </c15:formulaRef>
                      </c:ext>
                    </c:extLst>
                    <c:strCache>
                      <c:ptCount val="1"/>
                      <c:pt idx="0">
                        <c:v>World average</c:v>
                      </c:pt>
                    </c:strCache>
                  </c:strRef>
                </c:tx>
                <c:spPr>
                  <a:ln w="28575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Value'!$A$25:$A$38</c15:sqref>
                        </c15:formulaRef>
                      </c:ext>
                    </c:extLst>
                    <c:numCache>
                      <c:formatCode>General</c:formatCode>
                      <c:ptCount val="1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'Import DE Unit Value'!$K$25:$K$38</c15:sqref>
                        </c15:formulaRef>
                      </c:ext>
                    </c:extLst>
                    <c:numCache>
                      <c:formatCode>#,##0.00</c:formatCode>
                      <c:ptCount val="14"/>
                      <c:pt idx="0">
                        <c:v>1.2177380841972318</c:v>
                      </c:pt>
                      <c:pt idx="1">
                        <c:v>1.4140415619536792</c:v>
                      </c:pt>
                      <c:pt idx="2">
                        <c:v>1.41949943599798</c:v>
                      </c:pt>
                      <c:pt idx="3">
                        <c:v>1.396350352400493</c:v>
                      </c:pt>
                      <c:pt idx="4">
                        <c:v>1.3083629489169206</c:v>
                      </c:pt>
                      <c:pt idx="5">
                        <c:v>1.3073461674067277</c:v>
                      </c:pt>
                      <c:pt idx="6">
                        <c:v>1.3995769369625872</c:v>
                      </c:pt>
                      <c:pt idx="7">
                        <c:v>1.610536020536548</c:v>
                      </c:pt>
                      <c:pt idx="8">
                        <c:v>1.4849349033930583</c:v>
                      </c:pt>
                      <c:pt idx="9">
                        <c:v>1.4827374921542498</c:v>
                      </c:pt>
                      <c:pt idx="10">
                        <c:v>1.6130171619225935</c:v>
                      </c:pt>
                      <c:pt idx="11">
                        <c:v>1.6910240073821134</c:v>
                      </c:pt>
                      <c:pt idx="12">
                        <c:v>1.6797138522429886</c:v>
                      </c:pt>
                      <c:pt idx="13">
                        <c:v>1.6617454650462458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D817-4257-8ABD-3C9C89BBC9D0}"/>
                  </c:ext>
                </c:extLst>
              </c15:ser>
            </c15:filteredLineSeries>
          </c:ext>
        </c:extLst>
      </c:lineChart>
      <c:catAx>
        <c:axId val="1099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937408"/>
        <c:crosses val="autoZero"/>
        <c:auto val="1"/>
        <c:lblAlgn val="ctr"/>
        <c:lblOffset val="100"/>
        <c:noMultiLvlLbl val="0"/>
      </c:catAx>
      <c:valAx>
        <c:axId val="10993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r>
                  <a:rPr lang="fr-FR">
                    <a:latin typeface="Source Sans Pro" panose="020B0503030403020204" pitchFamily="34" charset="0"/>
                  </a:rPr>
                  <a:t>Euro /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0992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sz="1400" b="0" i="0" u="none" strike="noStrike" baseline="0">
                <a:solidFill>
                  <a:schemeClr val="tx1">
                    <a:lumMod val="85000"/>
                    <a:lumOff val="15000"/>
                  </a:schemeClr>
                </a:solidFill>
                <a:effectLst/>
              </a:rPr>
              <a:t>Fresh Grapes: </a:t>
            </a:r>
            <a:r>
              <a:rPr lang="fr-FR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FOB Ex</a:t>
            </a:r>
            <a:r>
              <a:rPr lang="fr-FR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port Prices to Germany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(inflation-adjusted)</a:t>
            </a:r>
            <a:endParaRPr lang="fr-FR">
              <a:solidFill>
                <a:schemeClr val="tx1">
                  <a:lumMod val="85000"/>
                  <a:lumOff val="15000"/>
                </a:schemeClr>
              </a:solidFill>
              <a:latin typeface="Source Sans Pro" panose="020B0503030403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 DE Unit Value'!$B$24</c:f>
              <c:strCache>
                <c:ptCount val="1"/>
                <c:pt idx="0">
                  <c:v>from Italy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'Export DE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'Export DE Unit Value'!$B$25:$B$39</c:f>
              <c:numCache>
                <c:formatCode>#,##0.00</c:formatCode>
                <c:ptCount val="15"/>
                <c:pt idx="0">
                  <c:v>1.1337096007718535</c:v>
                </c:pt>
                <c:pt idx="1">
                  <c:v>1.1537035895805106</c:v>
                </c:pt>
                <c:pt idx="2">
                  <c:v>1.1596346730147185</c:v>
                </c:pt>
                <c:pt idx="3">
                  <c:v>1.1277555833414985</c:v>
                </c:pt>
                <c:pt idx="4">
                  <c:v>0.99049874615333311</c:v>
                </c:pt>
                <c:pt idx="5">
                  <c:v>1.0636105214033609</c:v>
                </c:pt>
                <c:pt idx="6">
                  <c:v>1.1622584177977364</c:v>
                </c:pt>
                <c:pt idx="7">
                  <c:v>1.3660156091365774</c:v>
                </c:pt>
                <c:pt idx="8">
                  <c:v>1.296332180165755</c:v>
                </c:pt>
                <c:pt idx="9">
                  <c:v>1.2740118359194545</c:v>
                </c:pt>
                <c:pt idx="10">
                  <c:v>1.3403196802478683</c:v>
                </c:pt>
                <c:pt idx="11">
                  <c:v>1.3081599783089766</c:v>
                </c:pt>
                <c:pt idx="12">
                  <c:v>1.3696147145711148</c:v>
                </c:pt>
                <c:pt idx="13">
                  <c:v>1.4168166983619952</c:v>
                </c:pt>
                <c:pt idx="14">
                  <c:v>1.4275064878149069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5C9-46A5-8B43-9EA61EA5D6FA}"/>
            </c:ext>
          </c:extLst>
        </c:ser>
        <c:ser>
          <c:idx val="1"/>
          <c:order val="1"/>
          <c:tx>
            <c:strRef>
              <c:f>'Export DE Unit Value'!$D$24</c:f>
              <c:strCache>
                <c:ptCount val="1"/>
                <c:pt idx="0">
                  <c:v>from South Africa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'Export DE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'Export DE Unit Value'!$D$25:$D$39</c:f>
              <c:numCache>
                <c:formatCode>#,##0.00</c:formatCode>
                <c:ptCount val="15"/>
                <c:pt idx="0">
                  <c:v>1.9092271978562014</c:v>
                </c:pt>
                <c:pt idx="1">
                  <c:v>1.2105488434372624</c:v>
                </c:pt>
                <c:pt idx="2">
                  <c:v>1.1006736276785303</c:v>
                </c:pt>
                <c:pt idx="3">
                  <c:v>1.2384777765495636</c:v>
                </c:pt>
                <c:pt idx="4">
                  <c:v>1.4233024745094183</c:v>
                </c:pt>
                <c:pt idx="5">
                  <c:v>1.4589039541599547</c:v>
                </c:pt>
                <c:pt idx="6">
                  <c:v>1.2410554650776737</c:v>
                </c:pt>
                <c:pt idx="7">
                  <c:v>1.1638059223897719</c:v>
                </c:pt>
                <c:pt idx="8">
                  <c:v>0.93475286498632282</c:v>
                </c:pt>
                <c:pt idx="9">
                  <c:v>1.0625327660529644</c:v>
                </c:pt>
                <c:pt idx="10">
                  <c:v>1.0345524939693711</c:v>
                </c:pt>
                <c:pt idx="11">
                  <c:v>0.96098086456543463</c:v>
                </c:pt>
                <c:pt idx="12">
                  <c:v>0.78593280177307223</c:v>
                </c:pt>
                <c:pt idx="13">
                  <c:v>0.83847739939610977</c:v>
                </c:pt>
                <c:pt idx="14">
                  <c:v>0.95168720744879842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C9-46A5-8B43-9EA61EA5D6FA}"/>
            </c:ext>
          </c:extLst>
        </c:ser>
        <c:ser>
          <c:idx val="4"/>
          <c:order val="2"/>
          <c:tx>
            <c:strRef>
              <c:f>'Export DE Unit Value'!$F$24</c:f>
              <c:strCache>
                <c:ptCount val="1"/>
                <c:pt idx="0">
                  <c:v>from Chile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'Export DE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'Export DE Unit Value'!$F$25:$F$39</c:f>
              <c:numCache>
                <c:formatCode>#,##0.00</c:formatCode>
                <c:ptCount val="15"/>
                <c:pt idx="1">
                  <c:v>2.1130628666734848</c:v>
                </c:pt>
                <c:pt idx="2">
                  <c:v>1.8782321987714674</c:v>
                </c:pt>
                <c:pt idx="3">
                  <c:v>1.3800675997072049</c:v>
                </c:pt>
                <c:pt idx="4">
                  <c:v>1.1968747100684194</c:v>
                </c:pt>
                <c:pt idx="5">
                  <c:v>1.2439997899135826</c:v>
                </c:pt>
                <c:pt idx="6">
                  <c:v>0.96473041083461109</c:v>
                </c:pt>
                <c:pt idx="7">
                  <c:v>1.1068081155192255</c:v>
                </c:pt>
                <c:pt idx="8">
                  <c:v>0.97471869895554275</c:v>
                </c:pt>
                <c:pt idx="9">
                  <c:v>0.89348034718630354</c:v>
                </c:pt>
                <c:pt idx="10">
                  <c:v>1.3332389649315535</c:v>
                </c:pt>
                <c:pt idx="11">
                  <c:v>1.351710329475168</c:v>
                </c:pt>
                <c:pt idx="12">
                  <c:v>1.3425231131219744</c:v>
                </c:pt>
                <c:pt idx="13">
                  <c:v>1.2520514585643068</c:v>
                </c:pt>
                <c:pt idx="14">
                  <c:v>1.6893985126341542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5C9-46A5-8B43-9EA61EA5D6FA}"/>
            </c:ext>
          </c:extLst>
        </c:ser>
        <c:ser>
          <c:idx val="7"/>
          <c:order val="3"/>
          <c:tx>
            <c:strRef>
              <c:f>'Export DE Unit Value'!$C$24</c:f>
              <c:strCache>
                <c:ptCount val="1"/>
                <c:pt idx="0">
                  <c:v>from Greece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'Export DE Unit Value'!$C$25:$C$39</c:f>
              <c:numCache>
                <c:formatCode>#,##0.00</c:formatCode>
                <c:ptCount val="15"/>
                <c:pt idx="0">
                  <c:v>1.4212303964110118</c:v>
                </c:pt>
                <c:pt idx="1">
                  <c:v>1.5389837330532015</c:v>
                </c:pt>
                <c:pt idx="2">
                  <c:v>1.4597866756265987</c:v>
                </c:pt>
                <c:pt idx="3">
                  <c:v>1.7137652250413562</c:v>
                </c:pt>
                <c:pt idx="4">
                  <c:v>1.359500413752261</c:v>
                </c:pt>
                <c:pt idx="5">
                  <c:v>1.4213440993333475</c:v>
                </c:pt>
                <c:pt idx="6">
                  <c:v>1.557057158420349</c:v>
                </c:pt>
                <c:pt idx="7">
                  <c:v>1.8555438596313343</c:v>
                </c:pt>
                <c:pt idx="8">
                  <c:v>1.7301975902251947</c:v>
                </c:pt>
                <c:pt idx="9">
                  <c:v>1.4816183403652798</c:v>
                </c:pt>
                <c:pt idx="10">
                  <c:v>1.4970807124660774</c:v>
                </c:pt>
                <c:pt idx="11">
                  <c:v>1.6112243892289118</c:v>
                </c:pt>
                <c:pt idx="12">
                  <c:v>1.4484540669384298</c:v>
                </c:pt>
                <c:pt idx="13">
                  <c:v>1.4408085566297013</c:v>
                </c:pt>
                <c:pt idx="14">
                  <c:v>1.58269370201254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5C9-46A5-8B43-9EA61EA5D6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02016"/>
        <c:axId val="110103552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'Export DE Unit Value'!$E$24</c15:sqref>
                        </c15:formulaRef>
                      </c:ext>
                    </c:extLst>
                    <c:strCache>
                      <c:ptCount val="1"/>
                      <c:pt idx="0">
                        <c:v>from Spain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'Export DE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'Export DE Unit Value'!$E$25:$E$39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1.2702785305875959</c:v>
                      </c:pt>
                      <c:pt idx="1">
                        <c:v>1.267926565003922</c:v>
                      </c:pt>
                      <c:pt idx="2">
                        <c:v>1.2032459840576442</c:v>
                      </c:pt>
                      <c:pt idx="3">
                        <c:v>1.212388998154148</c:v>
                      </c:pt>
                      <c:pt idx="4">
                        <c:v>1.1510787615646632</c:v>
                      </c:pt>
                      <c:pt idx="5">
                        <c:v>1.2075456170183709</c:v>
                      </c:pt>
                      <c:pt idx="6">
                        <c:v>1.4233473694924161</c:v>
                      </c:pt>
                      <c:pt idx="7">
                        <c:v>1.5431095625020308</c:v>
                      </c:pt>
                      <c:pt idx="8">
                        <c:v>1.4549352203833985</c:v>
                      </c:pt>
                      <c:pt idx="9">
                        <c:v>1.3823804561513424</c:v>
                      </c:pt>
                      <c:pt idx="10">
                        <c:v>1.5265688846805341</c:v>
                      </c:pt>
                      <c:pt idx="11">
                        <c:v>1.449627787599036</c:v>
                      </c:pt>
                      <c:pt idx="12">
                        <c:v>1.6507685198803703</c:v>
                      </c:pt>
                      <c:pt idx="13">
                        <c:v>1.5166818500836112</c:v>
                      </c:pt>
                      <c:pt idx="14">
                        <c:v>1.5949662040960753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35C9-46A5-8B43-9EA61EA5D6FA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Value'!$G$24</c15:sqref>
                        </c15:formulaRef>
                      </c:ext>
                    </c:extLst>
                    <c:strCache>
                      <c:ptCount val="1"/>
                      <c:pt idx="0">
                        <c:v>from USA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Value'!$G$25:$G$39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1.5420557878398364</c:v>
                      </c:pt>
                      <c:pt idx="1">
                        <c:v>3.5132946404023628</c:v>
                      </c:pt>
                      <c:pt idx="2">
                        <c:v>3.1722710190465615</c:v>
                      </c:pt>
                      <c:pt idx="3">
                        <c:v>8.3450507078558953</c:v>
                      </c:pt>
                      <c:pt idx="9">
                        <c:v>2.481217775214267</c:v>
                      </c:pt>
                      <c:pt idx="10">
                        <c:v>2.1384106919900971</c:v>
                      </c:pt>
                      <c:pt idx="11">
                        <c:v>1.6659337759400206</c:v>
                      </c:pt>
                      <c:pt idx="14">
                        <c:v>1.7365384074020853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35C9-46A5-8B43-9EA61EA5D6FA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Value'!$I$24</c15:sqref>
                        </c15:formulaRef>
                      </c:ext>
                    </c:extLst>
                    <c:strCache>
                      <c:ptCount val="1"/>
                      <c:pt idx="0">
                        <c:v>from Peru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Value'!$I$25:$I$39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2">
                        <c:v>5.1894882796929762</c:v>
                      </c:pt>
                      <c:pt idx="3">
                        <c:v>2.4964404313053188</c:v>
                      </c:pt>
                      <c:pt idx="4">
                        <c:v>6.3062923837883936E-2</c:v>
                      </c:pt>
                      <c:pt idx="5">
                        <c:v>2.0172884612667605</c:v>
                      </c:pt>
                      <c:pt idx="6">
                        <c:v>0.21516130082947346</c:v>
                      </c:pt>
                      <c:pt idx="7">
                        <c:v>2.1238379633865305</c:v>
                      </c:pt>
                      <c:pt idx="8">
                        <c:v>1.0519154462332889</c:v>
                      </c:pt>
                      <c:pt idx="9">
                        <c:v>1.0632936834464215</c:v>
                      </c:pt>
                      <c:pt idx="10">
                        <c:v>1.9883087763251872</c:v>
                      </c:pt>
                      <c:pt idx="11">
                        <c:v>1.6617781857480782</c:v>
                      </c:pt>
                      <c:pt idx="12">
                        <c:v>1.3095527947897267</c:v>
                      </c:pt>
                      <c:pt idx="13">
                        <c:v>1.8355704427732309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5C9-46A5-8B43-9EA61EA5D6FA}"/>
                  </c:ext>
                </c:extLst>
              </c15:ser>
            </c15:filteredLineSeries>
            <c15:filteredLine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Value'!$H$24</c15:sqref>
                        </c15:formulaRef>
                      </c:ext>
                    </c:extLst>
                    <c:strCache>
                      <c:ptCount val="1"/>
                      <c:pt idx="0">
                        <c:v>from Netherlands</c:v>
                      </c:pt>
                    </c:strCache>
                  </c:strRef>
                </c:tx>
                <c:spPr>
                  <a:ln w="28575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DE Unit Value'!$H$25:$H$39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1.9865628647757962</c:v>
                      </c:pt>
                      <c:pt idx="1">
                        <c:v>2.1040890378172024</c:v>
                      </c:pt>
                      <c:pt idx="2">
                        <c:v>2.0095937183997483</c:v>
                      </c:pt>
                      <c:pt idx="3">
                        <c:v>1.898998067185464</c:v>
                      </c:pt>
                      <c:pt idx="4">
                        <c:v>1.7461597132606577</c:v>
                      </c:pt>
                      <c:pt idx="5">
                        <c:v>1.848415566756233</c:v>
                      </c:pt>
                      <c:pt idx="6">
                        <c:v>1.7468957310514897</c:v>
                      </c:pt>
                      <c:pt idx="7">
                        <c:v>1.9605347243953501</c:v>
                      </c:pt>
                      <c:pt idx="8">
                        <c:v>1.8257115001412243</c:v>
                      </c:pt>
                      <c:pt idx="9">
                        <c:v>1.2795548513145274</c:v>
                      </c:pt>
                      <c:pt idx="10">
                        <c:v>2.1492631317681092</c:v>
                      </c:pt>
                      <c:pt idx="11">
                        <c:v>2.0420708319791716</c:v>
                      </c:pt>
                      <c:pt idx="12">
                        <c:v>2.1501116476463888</c:v>
                      </c:pt>
                      <c:pt idx="13">
                        <c:v>2.207553459429842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35C9-46A5-8B43-9EA61EA5D6FA}"/>
                  </c:ext>
                </c:extLst>
              </c15:ser>
            </c15:filteredLineSeries>
          </c:ext>
        </c:extLst>
      </c:lineChart>
      <c:catAx>
        <c:axId val="11010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103552"/>
        <c:crosses val="autoZero"/>
        <c:auto val="1"/>
        <c:lblAlgn val="ctr"/>
        <c:lblOffset val="100"/>
        <c:noMultiLvlLbl val="0"/>
      </c:catAx>
      <c:valAx>
        <c:axId val="11010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r>
                  <a:rPr lang="fr-FR">
                    <a:latin typeface="Source Sans Pro" panose="020B0503030403020204" pitchFamily="34" charset="0"/>
                  </a:rPr>
                  <a:t>Euro /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102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South African FOB Ex</a:t>
            </a:r>
            <a:r>
              <a:rPr lang="fr-FR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port Prices of Fresh Grapes by destination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  <a:ea typeface="+mn-ea"/>
                <a:cs typeface="+mn-cs"/>
              </a:defRPr>
            </a:pPr>
            <a:r>
              <a:rPr lang="fr-FR" baseline="0">
                <a:solidFill>
                  <a:schemeClr val="tx1">
                    <a:lumMod val="85000"/>
                    <a:lumOff val="15000"/>
                  </a:schemeClr>
                </a:solidFill>
                <a:latin typeface="Source Sans Pro" panose="020B0503030403020204" pitchFamily="34" charset="0"/>
              </a:rPr>
              <a:t>(inflation-adjusted)</a:t>
            </a:r>
            <a:endParaRPr lang="fr-FR">
              <a:solidFill>
                <a:schemeClr val="tx1">
                  <a:lumMod val="85000"/>
                  <a:lumOff val="15000"/>
                </a:schemeClr>
              </a:solidFill>
              <a:latin typeface="Source Sans Pro" panose="020B0503030403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'Export SA Unit Value'!$B$24</c:f>
              <c:strCache>
                <c:ptCount val="1"/>
                <c:pt idx="0">
                  <c:v>to Netherlands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'Export SA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'Export SA Unit Value'!$B$25:$B$39</c:f>
              <c:numCache>
                <c:formatCode>#,##0.00</c:formatCode>
                <c:ptCount val="15"/>
                <c:pt idx="0">
                  <c:v>1.7879342793577786</c:v>
                </c:pt>
                <c:pt idx="1">
                  <c:v>1.5172498312599347</c:v>
                </c:pt>
                <c:pt idx="2">
                  <c:v>1.1363885546497554</c:v>
                </c:pt>
                <c:pt idx="3">
                  <c:v>1.3639819501205184</c:v>
                </c:pt>
                <c:pt idx="4">
                  <c:v>1.7992148448372163</c:v>
                </c:pt>
                <c:pt idx="5">
                  <c:v>1.7504612680461697</c:v>
                </c:pt>
                <c:pt idx="6">
                  <c:v>1.4577329420698215</c:v>
                </c:pt>
                <c:pt idx="7">
                  <c:v>1.0163541962693765</c:v>
                </c:pt>
                <c:pt idx="8">
                  <c:v>1.2017204099531689</c:v>
                </c:pt>
                <c:pt idx="9">
                  <c:v>1.2672811796704553</c:v>
                </c:pt>
                <c:pt idx="10">
                  <c:v>1.5067176107820306</c:v>
                </c:pt>
                <c:pt idx="11">
                  <c:v>1.3989647187617789</c:v>
                </c:pt>
                <c:pt idx="12">
                  <c:v>1.3452310853072582</c:v>
                </c:pt>
                <c:pt idx="13">
                  <c:v>1.2040297459787053</c:v>
                </c:pt>
                <c:pt idx="14">
                  <c:v>1.2064245374829441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B1-4C85-9A0C-09E720CD0192}"/>
            </c:ext>
          </c:extLst>
        </c:ser>
        <c:ser>
          <c:idx val="1"/>
          <c:order val="1"/>
          <c:tx>
            <c:strRef>
              <c:f>'Export SA Unit Value'!$D$24</c:f>
              <c:strCache>
                <c:ptCount val="1"/>
                <c:pt idx="0">
                  <c:v>to Germany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'Export SA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'Export SA Unit Value'!$D$25:$D$39</c:f>
              <c:numCache>
                <c:formatCode>#,##0.00</c:formatCode>
                <c:ptCount val="15"/>
                <c:pt idx="0">
                  <c:v>1.9092271978562014</c:v>
                </c:pt>
                <c:pt idx="1">
                  <c:v>1.2105488434372624</c:v>
                </c:pt>
                <c:pt idx="2">
                  <c:v>1.1006736276785303</c:v>
                </c:pt>
                <c:pt idx="3">
                  <c:v>1.2384777765495636</c:v>
                </c:pt>
                <c:pt idx="4">
                  <c:v>1.4233024745094183</c:v>
                </c:pt>
                <c:pt idx="5">
                  <c:v>1.4589039541599547</c:v>
                </c:pt>
                <c:pt idx="6">
                  <c:v>1.2410554650776737</c:v>
                </c:pt>
                <c:pt idx="7">
                  <c:v>1.1638059223897719</c:v>
                </c:pt>
                <c:pt idx="8">
                  <c:v>0.93475286498632282</c:v>
                </c:pt>
                <c:pt idx="9">
                  <c:v>1.0625327660529644</c:v>
                </c:pt>
                <c:pt idx="10">
                  <c:v>1.0345524939693711</c:v>
                </c:pt>
                <c:pt idx="11">
                  <c:v>0.96098086456543463</c:v>
                </c:pt>
                <c:pt idx="12">
                  <c:v>0.78593280177307223</c:v>
                </c:pt>
                <c:pt idx="13">
                  <c:v>0.83847739939610977</c:v>
                </c:pt>
                <c:pt idx="14">
                  <c:v>0.95168720744879842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B1-4C85-9A0C-09E720CD0192}"/>
            </c:ext>
          </c:extLst>
        </c:ser>
        <c:ser>
          <c:idx val="7"/>
          <c:order val="2"/>
          <c:tx>
            <c:strRef>
              <c:f>'Export SA Unit Value'!$C$24</c:f>
              <c:strCache>
                <c:ptCount val="1"/>
                <c:pt idx="0">
                  <c:v>to UK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'Export SA Unit Value'!$C$25:$C$39</c:f>
              <c:numCache>
                <c:formatCode>#,##0.00</c:formatCode>
                <c:ptCount val="15"/>
                <c:pt idx="0">
                  <c:v>2.2768724160743763</c:v>
                </c:pt>
                <c:pt idx="1">
                  <c:v>1.768952537549211</c:v>
                </c:pt>
                <c:pt idx="2">
                  <c:v>1.2599316813735577</c:v>
                </c:pt>
                <c:pt idx="3">
                  <c:v>1.3736697945710792</c:v>
                </c:pt>
                <c:pt idx="4">
                  <c:v>1.6739240859049995</c:v>
                </c:pt>
                <c:pt idx="5">
                  <c:v>1.9138015261885895</c:v>
                </c:pt>
                <c:pt idx="6">
                  <c:v>1.6114472286721433</c:v>
                </c:pt>
                <c:pt idx="7">
                  <c:v>1.4600202392015571</c:v>
                </c:pt>
                <c:pt idx="8">
                  <c:v>1.0494879934477981</c:v>
                </c:pt>
                <c:pt idx="9">
                  <c:v>1.1469336850229184</c:v>
                </c:pt>
                <c:pt idx="10">
                  <c:v>1.5017372743309378</c:v>
                </c:pt>
                <c:pt idx="11">
                  <c:v>1.564637554919833</c:v>
                </c:pt>
                <c:pt idx="12">
                  <c:v>1.5387127087207817</c:v>
                </c:pt>
                <c:pt idx="13">
                  <c:v>1.2692178918774735</c:v>
                </c:pt>
                <c:pt idx="14">
                  <c:v>1.3379472058897723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B1-4C85-9A0C-09E720CD0192}"/>
            </c:ext>
          </c:extLst>
        </c:ser>
        <c:ser>
          <c:idx val="6"/>
          <c:order val="3"/>
          <c:tx>
            <c:strRef>
              <c:f>'Export SA Unit Value'!$H$24</c:f>
              <c:strCache>
                <c:ptCount val="1"/>
                <c:pt idx="0">
                  <c:v>World average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'Export SA Unit Value'!$A$25:$A$39</c:f>
              <c:numCache>
                <c:formatCode>General</c:formatCode>
                <c:ptCount val="1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</c:numCache>
            </c:numRef>
          </c:cat>
          <c:val>
            <c:numRef>
              <c:f>'Export SA Unit Value'!$H$25:$H$39</c:f>
              <c:numCache>
                <c:formatCode>#,##0.00</c:formatCode>
                <c:ptCount val="15"/>
                <c:pt idx="0">
                  <c:v>1.9391079201345587</c:v>
                </c:pt>
                <c:pt idx="1">
                  <c:v>1.6407744097350154</c:v>
                </c:pt>
                <c:pt idx="2">
                  <c:v>1.1695213939986784</c:v>
                </c:pt>
                <c:pt idx="3">
                  <c:v>1.394115571764095</c:v>
                </c:pt>
                <c:pt idx="4">
                  <c:v>1.6504268852245192</c:v>
                </c:pt>
                <c:pt idx="5">
                  <c:v>1.7335882880326696</c:v>
                </c:pt>
                <c:pt idx="6">
                  <c:v>1.1551809783753897</c:v>
                </c:pt>
                <c:pt idx="7">
                  <c:v>1.2196923616533213</c:v>
                </c:pt>
                <c:pt idx="8">
                  <c:v>1.1374349158038266</c:v>
                </c:pt>
                <c:pt idx="9">
                  <c:v>1.2317852047392603</c:v>
                </c:pt>
                <c:pt idx="10">
                  <c:v>1.5237740475857866</c:v>
                </c:pt>
                <c:pt idx="11">
                  <c:v>1.4497520110582871</c:v>
                </c:pt>
                <c:pt idx="12">
                  <c:v>1.4144498228303637</c:v>
                </c:pt>
                <c:pt idx="13">
                  <c:v>1.2516277532212203</c:v>
                </c:pt>
                <c:pt idx="14">
                  <c:v>1.2639208374403312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1B1-4C85-9A0C-09E720CD0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243840"/>
        <c:axId val="110245376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3"/>
                <c:order val="2"/>
                <c:tx>
                  <c:strRef>
                    <c:extLst>
                      <c:ext uri="{02D57815-91ED-43cb-92C2-25804820EDAC}">
                        <c15:formulaRef>
                          <c15:sqref>'Export SA Unit Value'!$E$24</c15:sqref>
                        </c15:formulaRef>
                      </c:ext>
                    </c:extLst>
                    <c:strCache>
                      <c:ptCount val="1"/>
                      <c:pt idx="0">
                        <c:v>to Belgium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'Export SA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'Export SA Unit Value'!$E$25:$E$39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1.978110484786892</c:v>
                      </c:pt>
                      <c:pt idx="1">
                        <c:v>2.0120510350111509</c:v>
                      </c:pt>
                      <c:pt idx="2">
                        <c:v>1.2193052799825477</c:v>
                      </c:pt>
                      <c:pt idx="3">
                        <c:v>1.5954652358010588</c:v>
                      </c:pt>
                      <c:pt idx="4">
                        <c:v>1.539403559238353</c:v>
                      </c:pt>
                      <c:pt idx="5">
                        <c:v>1.7119782639931826</c:v>
                      </c:pt>
                      <c:pt idx="6">
                        <c:v>1.5963623057622036</c:v>
                      </c:pt>
                      <c:pt idx="7">
                        <c:v>1.278335190755397</c:v>
                      </c:pt>
                      <c:pt idx="8">
                        <c:v>1.1839614007697483</c:v>
                      </c:pt>
                      <c:pt idx="9">
                        <c:v>1.3900202553706302</c:v>
                      </c:pt>
                      <c:pt idx="10">
                        <c:v>1.6938499096740414</c:v>
                      </c:pt>
                      <c:pt idx="11">
                        <c:v>1.3989658573033517</c:v>
                      </c:pt>
                      <c:pt idx="12">
                        <c:v>1.4298400419385215</c:v>
                      </c:pt>
                      <c:pt idx="13">
                        <c:v>2.0584308134461273</c:v>
                      </c:pt>
                      <c:pt idx="14">
                        <c:v>1.4016277328155986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4-B1B1-4C85-9A0C-09E720CD0192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SA Unit Value'!$F$24</c15:sqref>
                        </c15:formulaRef>
                      </c:ext>
                    </c:extLst>
                    <c:strCache>
                      <c:ptCount val="1"/>
                      <c:pt idx="0">
                        <c:v>to France</c:v>
                      </c:pt>
                    </c:strCache>
                  </c:strRef>
                </c:tx>
                <c:spPr>
                  <a:ln w="28575" cap="rnd">
                    <a:solidFill>
                      <a:schemeClr val="accent5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SA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SA Unit Value'!$F$25:$F$39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1.6517417127830285</c:v>
                      </c:pt>
                      <c:pt idx="1">
                        <c:v>1.7227369980736524</c:v>
                      </c:pt>
                      <c:pt idx="2">
                        <c:v>0.97509570378606536</c:v>
                      </c:pt>
                      <c:pt idx="3">
                        <c:v>1.0375203515898046</c:v>
                      </c:pt>
                      <c:pt idx="4">
                        <c:v>1.2617054856539132</c:v>
                      </c:pt>
                      <c:pt idx="5">
                        <c:v>1.4527345210847216</c:v>
                      </c:pt>
                      <c:pt idx="6">
                        <c:v>1.3248356744359799</c:v>
                      </c:pt>
                      <c:pt idx="7">
                        <c:v>1.1583501352197934</c:v>
                      </c:pt>
                      <c:pt idx="8">
                        <c:v>0.97553037226393169</c:v>
                      </c:pt>
                      <c:pt idx="9">
                        <c:v>1.0568149018278905</c:v>
                      </c:pt>
                      <c:pt idx="10">
                        <c:v>1.373081010292204</c:v>
                      </c:pt>
                      <c:pt idx="11">
                        <c:v>1.1548154479943176</c:v>
                      </c:pt>
                      <c:pt idx="12">
                        <c:v>1.0930086134185764</c:v>
                      </c:pt>
                      <c:pt idx="13">
                        <c:v>1.2266077921464613</c:v>
                      </c:pt>
                      <c:pt idx="14">
                        <c:v>0.96145760369904931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B1B1-4C85-9A0C-09E720CD0192}"/>
                  </c:ext>
                </c:extLst>
              </c15:ser>
            </c15:filteredLineSeries>
            <c15:filteredLineSeries>
              <c15:ser>
                <c:idx val="5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SA Unit Value'!$G$24</c15:sqref>
                        </c15:formulaRef>
                      </c:ext>
                    </c:extLst>
                    <c:strCache>
                      <c:ptCount val="1"/>
                      <c:pt idx="0">
                        <c:v>to USA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SA Unit Value'!$A$25:$A$39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'Export SA Unit Value'!$G$25:$G$39</c15:sqref>
                        </c15:formulaRef>
                      </c:ext>
                    </c:extLst>
                    <c:numCache>
                      <c:formatCode>#,##0.00</c:formatCode>
                      <c:ptCount val="15"/>
                      <c:pt idx="0">
                        <c:v>1.9685094595473795</c:v>
                      </c:pt>
                      <c:pt idx="1">
                        <c:v>1.7784362614725562</c:v>
                      </c:pt>
                      <c:pt idx="2">
                        <c:v>1.1563103425768209</c:v>
                      </c:pt>
                      <c:pt idx="3">
                        <c:v>1.4093046570532548</c:v>
                      </c:pt>
                      <c:pt idx="4">
                        <c:v>1.6701534181575599</c:v>
                      </c:pt>
                      <c:pt idx="5">
                        <c:v>1.2972294825194128</c:v>
                      </c:pt>
                      <c:pt idx="6">
                        <c:v>1.2144744276628274</c:v>
                      </c:pt>
                      <c:pt idx="7">
                        <c:v>1.8277496991154099</c:v>
                      </c:pt>
                      <c:pt idx="8">
                        <c:v>0.96030799324895977</c:v>
                      </c:pt>
                      <c:pt idx="9">
                        <c:v>1.9384363241668316</c:v>
                      </c:pt>
                      <c:pt idx="10">
                        <c:v>5.9034743455381991</c:v>
                      </c:pt>
                      <c:pt idx="11">
                        <c:v>1.6038385482951669</c:v>
                      </c:pt>
                      <c:pt idx="12">
                        <c:v>1.8334312769236984</c:v>
                      </c:pt>
                      <c:pt idx="13">
                        <c:v>1.1668711227986461</c:v>
                      </c:pt>
                      <c:pt idx="14">
                        <c:v>1.2470335466402431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1B1-4C85-9A0C-09E720CD0192}"/>
                  </c:ext>
                </c:extLst>
              </c15:ser>
            </c15:filteredLineSeries>
          </c:ext>
        </c:extLst>
      </c:lineChart>
      <c:catAx>
        <c:axId val="11024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245376"/>
        <c:crosses val="autoZero"/>
        <c:auto val="1"/>
        <c:lblAlgn val="ctr"/>
        <c:lblOffset val="100"/>
        <c:noMultiLvlLbl val="0"/>
      </c:catAx>
      <c:valAx>
        <c:axId val="110245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Source Sans Pro" panose="020B0503030403020204" pitchFamily="34" charset="0"/>
                    <a:ea typeface="+mn-ea"/>
                    <a:cs typeface="+mn-cs"/>
                  </a:defRPr>
                </a:pPr>
                <a:r>
                  <a:rPr lang="fr-FR">
                    <a:latin typeface="Source Sans Pro" panose="020B0503030403020204" pitchFamily="34" charset="0"/>
                  </a:rPr>
                  <a:t>Euro</a:t>
                </a:r>
                <a:r>
                  <a:rPr lang="fr-FR" baseline="0">
                    <a:latin typeface="Source Sans Pro" panose="020B0503030403020204" pitchFamily="34" charset="0"/>
                  </a:rPr>
                  <a:t> / Kg</a:t>
                </a:r>
                <a:endParaRPr lang="fr-FR">
                  <a:latin typeface="Source Sans Pro" panose="020B0503030403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0243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Source Sans Pro" panose="020B0503030403020204" pitchFamily="34" charset="0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488156</xdr:colOff>
      <xdr:row>25</xdr:row>
      <xdr:rowOff>0</xdr:rowOff>
    </xdr:from>
    <xdr:to>
      <xdr:col>11</xdr:col>
      <xdr:colOff>142875</xdr:colOff>
      <xdr:row>47</xdr:row>
      <xdr:rowOff>11907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392907</xdr:colOff>
      <xdr:row>2</xdr:row>
      <xdr:rowOff>59532</xdr:rowOff>
    </xdr:from>
    <xdr:to>
      <xdr:col>18</xdr:col>
      <xdr:colOff>571501</xdr:colOff>
      <xdr:row>19</xdr:row>
      <xdr:rowOff>47625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1273969</xdr:colOff>
      <xdr:row>64</xdr:row>
      <xdr:rowOff>119062</xdr:rowOff>
    </xdr:from>
    <xdr:to>
      <xdr:col>8</xdr:col>
      <xdr:colOff>583406</xdr:colOff>
      <xdr:row>81</xdr:row>
      <xdr:rowOff>190499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547688</xdr:colOff>
      <xdr:row>53</xdr:row>
      <xdr:rowOff>95250</xdr:rowOff>
    </xdr:from>
    <xdr:to>
      <xdr:col>23</xdr:col>
      <xdr:colOff>59531</xdr:colOff>
      <xdr:row>71</xdr:row>
      <xdr:rowOff>130968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20</xdr:row>
      <xdr:rowOff>38100</xdr:rowOff>
    </xdr:from>
    <xdr:to>
      <xdr:col>9</xdr:col>
      <xdr:colOff>171450</xdr:colOff>
      <xdr:row>42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20</xdr:row>
      <xdr:rowOff>19050</xdr:rowOff>
    </xdr:from>
    <xdr:to>
      <xdr:col>8</xdr:col>
      <xdr:colOff>685800</xdr:colOff>
      <xdr:row>39</xdr:row>
      <xdr:rowOff>152400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21</xdr:row>
      <xdr:rowOff>28575</xdr:rowOff>
    </xdr:from>
    <xdr:to>
      <xdr:col>7</xdr:col>
      <xdr:colOff>800100</xdr:colOff>
      <xdr:row>38</xdr:row>
      <xdr:rowOff>66675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18</xdr:row>
      <xdr:rowOff>95249</xdr:rowOff>
    </xdr:from>
    <xdr:to>
      <xdr:col>7</xdr:col>
      <xdr:colOff>561976</xdr:colOff>
      <xdr:row>37</xdr:row>
      <xdr:rowOff>142874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179916</xdr:colOff>
      <xdr:row>15</xdr:row>
      <xdr:rowOff>132820</xdr:rowOff>
    </xdr:from>
    <xdr:to>
      <xdr:col>8</xdr:col>
      <xdr:colOff>455083</xdr:colOff>
      <xdr:row>39</xdr:row>
      <xdr:rowOff>95250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604643</xdr:colOff>
      <xdr:row>50</xdr:row>
      <xdr:rowOff>200023</xdr:rowOff>
    </xdr:from>
    <xdr:to>
      <xdr:col>5</xdr:col>
      <xdr:colOff>251550</xdr:colOff>
      <xdr:row>69</xdr:row>
      <xdr:rowOff>87519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643" y="10784679"/>
          <a:ext cx="5516688" cy="3733215"/>
        </a:xfrm>
        <a:prstGeom prst="rect">
          <a:avLst/>
        </a:prstGeom>
      </xdr:spPr>
    </xdr:pic>
    <xdr:clientData/>
  </xdr:twoCellAnchor>
  <xdr:twoCellAnchor>
    <xdr:from>
      <xdr:col>3</xdr:col>
      <xdr:colOff>202406</xdr:colOff>
      <xdr:row>2</xdr:row>
      <xdr:rowOff>23812</xdr:rowOff>
    </xdr:from>
    <xdr:to>
      <xdr:col>9</xdr:col>
      <xdr:colOff>654846</xdr:colOff>
      <xdr:row>23</xdr:row>
      <xdr:rowOff>115491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190500</xdr:colOff>
      <xdr:row>53</xdr:row>
      <xdr:rowOff>1</xdr:rowOff>
    </xdr:from>
    <xdr:to>
      <xdr:col>13</xdr:col>
      <xdr:colOff>654200</xdr:colOff>
      <xdr:row>67</xdr:row>
      <xdr:rowOff>99647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584281" y="11191876"/>
          <a:ext cx="5142857" cy="293333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33337</xdr:rowOff>
    </xdr:from>
    <xdr:to>
      <xdr:col>10</xdr:col>
      <xdr:colOff>838199</xdr:colOff>
      <xdr:row>21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33337</xdr:rowOff>
    </xdr:from>
    <xdr:to>
      <xdr:col>7</xdr:col>
      <xdr:colOff>964406</xdr:colOff>
      <xdr:row>21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33337</xdr:rowOff>
    </xdr:from>
    <xdr:to>
      <xdr:col>8</xdr:col>
      <xdr:colOff>0</xdr:colOff>
      <xdr:row>21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33337</xdr:rowOff>
    </xdr:from>
    <xdr:to>
      <xdr:col>7</xdr:col>
      <xdr:colOff>976312</xdr:colOff>
      <xdr:row>21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154781</xdr:colOff>
      <xdr:row>10</xdr:row>
      <xdr:rowOff>39289</xdr:rowOff>
    </xdr:from>
    <xdr:to>
      <xdr:col>13</xdr:col>
      <xdr:colOff>416718</xdr:colOff>
      <xdr:row>27</xdr:row>
      <xdr:rowOff>142874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20</xdr:row>
      <xdr:rowOff>38100</xdr:rowOff>
    </xdr:from>
    <xdr:to>
      <xdr:col>9</xdr:col>
      <xdr:colOff>171450</xdr:colOff>
      <xdr:row>42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615946</xdr:colOff>
      <xdr:row>43</xdr:row>
      <xdr:rowOff>65087</xdr:rowOff>
    </xdr:from>
    <xdr:to>
      <xdr:col>7</xdr:col>
      <xdr:colOff>613833</xdr:colOff>
      <xdr:row>59</xdr:row>
      <xdr:rowOff>75670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656167</xdr:colOff>
      <xdr:row>43</xdr:row>
      <xdr:rowOff>63499</xdr:rowOff>
    </xdr:from>
    <xdr:to>
      <xdr:col>12</xdr:col>
      <xdr:colOff>558804</xdr:colOff>
      <xdr:row>59</xdr:row>
      <xdr:rowOff>74082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hristophe ALLIOT" refreshedDate="42108.507027430554" createdVersion="5" refreshedVersion="5" minRefreshableVersion="3" recordCount="132">
  <cacheSource type="worksheet">
    <worksheetSource ref="A1:I133" sheet="World Export data"/>
  </cacheSource>
  <cacheFields count="9">
    <cacheField name="Year" numFmtId="0">
      <sharedItems containsSemiMixedTypes="0" containsString="0" containsNumber="1" containsInteger="1" minValue="2000" maxValue="2014" count="15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Exporter" numFmtId="0">
      <sharedItems count="8">
        <s v="China"/>
        <s v="Italy"/>
        <s v="Peru"/>
        <s v="South Africa"/>
        <s v="Spain"/>
        <s v="USA"/>
        <s v="Chile"/>
        <s v="Greece"/>
      </sharedItems>
    </cacheField>
    <cacheField name="Importer" numFmtId="0">
      <sharedItems/>
    </cacheField>
    <cacheField name="Netweight (kg)" numFmtId="0">
      <sharedItems containsSemiMixedTypes="0" containsString="0" containsNumber="1" containsInteger="1" minValue="667292" maxValue="856712966"/>
    </cacheField>
    <cacheField name="Unit" numFmtId="0">
      <sharedItems/>
    </cacheField>
    <cacheField name="Value ($)" numFmtId="0">
      <sharedItems containsSemiMixedTypes="0" containsString="0" containsNumber="1" containsInteger="1" minValue="239292" maxValue="1604924149"/>
    </cacheField>
    <cacheField name="ShortDescription" numFmtId="0">
      <sharedItems/>
    </cacheField>
    <cacheField name="Trade type" numFmtId="0">
      <sharedItems/>
    </cacheField>
    <cacheField name="Estimation 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hristophe ALLIOT" refreshedDate="42108.678641435188" createdVersion="5" refreshedVersion="5" minRefreshableVersion="3" recordCount="105">
  <cacheSource type="worksheet">
    <worksheetSource ref="A1:I106" sheet="Export SA data"/>
  </cacheSource>
  <cacheFields count="9">
    <cacheField name="Year" numFmtId="0">
      <sharedItems containsSemiMixedTypes="0" containsString="0" containsNumber="1" containsInteger="1" minValue="2000" maxValue="2014" count="15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Exporter" numFmtId="0">
      <sharedItems count="1">
        <s v="South Africa"/>
      </sharedItems>
    </cacheField>
    <cacheField name="Importer" numFmtId="0">
      <sharedItems count="7">
        <s v="Belgium"/>
        <s v="France"/>
        <s v="Germany"/>
        <s v="Netherlands"/>
        <s v="United Kingdom"/>
        <s v="World"/>
        <s v="USA"/>
      </sharedItems>
    </cacheField>
    <cacheField name="Netweight (kg)" numFmtId="0">
      <sharedItems containsSemiMixedTypes="0" containsString="0" containsNumber="1" containsInteger="1" minValue="37086" maxValue="298424427"/>
    </cacheField>
    <cacheField name="Unit" numFmtId="0">
      <sharedItems/>
    </cacheField>
    <cacheField name="Value ($)" numFmtId="0">
      <sharedItems containsSemiMixedTypes="0" containsString="0" containsNumber="1" containsInteger="1" minValue="69757" maxValue="498014133"/>
    </cacheField>
    <cacheField name="ShortDescription" numFmtId="0">
      <sharedItems/>
    </cacheField>
    <cacheField name="Trade type" numFmtId="0">
      <sharedItems/>
    </cacheField>
    <cacheField name="Estimation 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hristophe ALLIOT" refreshedDate="42110.611098148147" createdVersion="5" refreshedVersion="5" minRefreshableVersion="3" recordCount="149">
  <cacheSource type="worksheet">
    <worksheetSource ref="A1:I150" sheet="Import DE Data"/>
  </cacheSource>
  <cacheFields count="9">
    <cacheField name="Year" numFmtId="0">
      <sharedItems containsSemiMixedTypes="0" containsString="0" containsNumber="1" containsInteger="1" minValue="2000" maxValue="2013" count="14">
        <n v="2000"/>
        <n v="2001"/>
        <n v="2002"/>
        <n v="2003"/>
        <n v="2004"/>
        <n v="2005"/>
        <n v="2006"/>
        <n v="2007"/>
        <n v="2008"/>
        <n v="2009"/>
        <n v="2010"/>
        <n v="2013"/>
        <n v="2011"/>
        <n v="2012"/>
      </sharedItems>
    </cacheField>
    <cacheField name="Importer" numFmtId="0">
      <sharedItems count="1">
        <s v="Germany"/>
      </sharedItems>
    </cacheField>
    <cacheField name="Exporter" numFmtId="0">
      <sharedItems count="11">
        <s v="Argentina"/>
        <s v="Brazil"/>
        <s v="Chile"/>
        <s v="Egypt"/>
        <s v="Greece"/>
        <s v="Italy"/>
        <s v="South Africa"/>
        <s v="Spain"/>
        <s v="Turkey"/>
        <s v="World"/>
        <s v="Netherlands"/>
      </sharedItems>
    </cacheField>
    <cacheField name="Netweight (kg)" numFmtId="0">
      <sharedItems containsSemiMixedTypes="0" containsString="0" containsNumber="1" containsInteger="1" minValue="6900" maxValue="392749908"/>
    </cacheField>
    <cacheField name="Unit" numFmtId="0">
      <sharedItems/>
    </cacheField>
    <cacheField name="Value ($)" numFmtId="0">
      <sharedItems containsSemiMixedTypes="0" containsString="0" containsNumber="1" containsInteger="1" minValue="20000" maxValue="690432432"/>
    </cacheField>
    <cacheField name="ShortDescription" numFmtId="0">
      <sharedItems/>
    </cacheField>
    <cacheField name="Trade type" numFmtId="0">
      <sharedItems/>
    </cacheField>
    <cacheField name="Estimation 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hristophe ALLIOT" refreshedDate="42110.612336921295" createdVersion="5" refreshedVersion="5" minRefreshableVersion="3" recordCount="111">
  <cacheSource type="worksheet">
    <worksheetSource ref="A1:I112" sheet="Export DE data"/>
  </cacheSource>
  <cacheFields count="9">
    <cacheField name="Year" numFmtId="0">
      <sharedItems containsSemiMixedTypes="0" containsString="0" containsNumber="1" containsInteger="1" minValue="2000" maxValue="2014" count="15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</sharedItems>
    </cacheField>
    <cacheField name="Exporter" numFmtId="0">
      <sharedItems count="8">
        <s v="Chile"/>
        <s v="Greece"/>
        <s v="Italy"/>
        <s v="South Africa"/>
        <s v="Spain"/>
        <s v="USA"/>
        <s v="Peru"/>
        <s v="Netherlands"/>
      </sharedItems>
    </cacheField>
    <cacheField name="Importer" numFmtId="0">
      <sharedItems count="1">
        <s v="Germany"/>
      </sharedItems>
    </cacheField>
    <cacheField name="Netweight (kg)" numFmtId="0">
      <sharedItems containsSemiMixedTypes="0" containsString="0" containsNumber="1" containsInteger="1" minValue="5" maxValue="231223763"/>
    </cacheField>
    <cacheField name="Unit" numFmtId="0">
      <sharedItems/>
    </cacheField>
    <cacheField name="Value ($)" numFmtId="0">
      <sharedItems containsSemiMixedTypes="0" containsString="0" containsNumber="1" containsInteger="1" minValue="1" maxValue="366348570"/>
    </cacheField>
    <cacheField name="ShortDescription" numFmtId="0">
      <sharedItems/>
    </cacheField>
    <cacheField name="Trade type" numFmtId="0">
      <sharedItems/>
    </cacheField>
    <cacheField name="Estimation Description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2">
  <r>
    <x v="0"/>
    <x v="0"/>
    <s v="World"/>
    <n v="752195"/>
    <s v="kg"/>
    <n v="239292"/>
    <s v="Grapes, fresh"/>
    <s v="Exports"/>
    <s v="no estimation"/>
  </r>
  <r>
    <x v="0"/>
    <x v="1"/>
    <s v="World"/>
    <n v="637599166"/>
    <s v="kg"/>
    <n v="490922782"/>
    <s v="Grapes, fresh"/>
    <s v="Exports"/>
    <s v="no estimation"/>
  </r>
  <r>
    <x v="0"/>
    <x v="2"/>
    <s v="World"/>
    <n v="2984515"/>
    <s v="kg"/>
    <n v="5981778"/>
    <s v="Grapes, fresh"/>
    <s v="Exports"/>
    <s v="no estimation"/>
  </r>
  <r>
    <x v="0"/>
    <x v="3"/>
    <s v="World"/>
    <n v="186413416"/>
    <s v="kg"/>
    <n v="160234463"/>
    <s v="Grapes, fresh"/>
    <s v="Exports"/>
    <s v="no estimation"/>
  </r>
  <r>
    <x v="0"/>
    <x v="4"/>
    <s v="World"/>
    <n v="111143161"/>
    <s v="kg"/>
    <n v="96575915"/>
    <s v="Grapes, fresh"/>
    <s v="Exports"/>
    <s v="no estimation"/>
  </r>
  <r>
    <x v="0"/>
    <x v="5"/>
    <s v="World"/>
    <n v="55684119"/>
    <s v="kg"/>
    <n v="94720165"/>
    <s v="Grapes, fresh"/>
    <s v="Re-Exports"/>
    <s v="no estimation"/>
  </r>
  <r>
    <x v="0"/>
    <x v="5"/>
    <s v="World"/>
    <n v="345993183"/>
    <s v="kg"/>
    <n v="454801471"/>
    <s v="Grapes, fresh"/>
    <s v="Exports"/>
    <s v="no estimation"/>
  </r>
  <r>
    <x v="1"/>
    <x v="6"/>
    <s v="World"/>
    <n v="443477002"/>
    <s v="kg"/>
    <n v="460185043"/>
    <s v="Grapes, fresh"/>
    <s v="Exports"/>
    <s v="both quantity and netweight"/>
  </r>
  <r>
    <x v="1"/>
    <x v="0"/>
    <s v="World"/>
    <n v="667292"/>
    <s v="kg"/>
    <n v="275881"/>
    <s v="Grapes, fresh"/>
    <s v="Exports"/>
    <s v="no estimation"/>
  </r>
  <r>
    <x v="1"/>
    <x v="1"/>
    <s v="World"/>
    <n v="712733001"/>
    <s v="kg"/>
    <n v="569475128"/>
    <s v="Grapes, fresh"/>
    <s v="Exports"/>
    <s v="no estimation"/>
  </r>
  <r>
    <x v="1"/>
    <x v="2"/>
    <s v="World"/>
    <n v="6521796"/>
    <s v="kg"/>
    <n v="11619838"/>
    <s v="Grapes, fresh"/>
    <s v="Exports"/>
    <s v="no estimation"/>
  </r>
  <r>
    <x v="1"/>
    <x v="3"/>
    <s v="World"/>
    <n v="180103991"/>
    <s v="kg"/>
    <n v="134233245"/>
    <s v="Grapes, fresh"/>
    <s v="Exports"/>
    <s v="no estimation"/>
  </r>
  <r>
    <x v="1"/>
    <x v="4"/>
    <s v="World"/>
    <n v="103670430"/>
    <s v="kg"/>
    <n v="92270854"/>
    <s v="Grapes, fresh"/>
    <s v="Exports"/>
    <s v="no estimation"/>
  </r>
  <r>
    <x v="1"/>
    <x v="5"/>
    <s v="World"/>
    <n v="47110141"/>
    <s v="kg"/>
    <n v="86547025"/>
    <s v="Grapes, fresh"/>
    <s v="Re-Exports"/>
    <s v="no estimation"/>
  </r>
  <r>
    <x v="1"/>
    <x v="5"/>
    <s v="World"/>
    <n v="342703347"/>
    <s v="kg"/>
    <n v="475834417"/>
    <s v="Grapes, fresh"/>
    <s v="Exports"/>
    <s v="no estimation"/>
  </r>
  <r>
    <x v="2"/>
    <x v="6"/>
    <s v="World"/>
    <n v="520030563"/>
    <s v="kg"/>
    <n v="543731419"/>
    <s v="Grapes, fresh"/>
    <s v="Exports"/>
    <s v="both quantity and netweight"/>
  </r>
  <r>
    <x v="2"/>
    <x v="0"/>
    <s v="World"/>
    <n v="5863022"/>
    <s v="kg"/>
    <n v="2289171"/>
    <s v="Grapes, fresh"/>
    <s v="Exports"/>
    <s v="no estimation"/>
  </r>
  <r>
    <x v="2"/>
    <x v="1"/>
    <s v="World"/>
    <n v="485591258"/>
    <s v="kg"/>
    <n v="430906780"/>
    <s v="Grapes, fresh"/>
    <s v="Exports"/>
    <s v="no estimation"/>
  </r>
  <r>
    <x v="2"/>
    <x v="2"/>
    <s v="World"/>
    <n v="11676674"/>
    <s v="kg"/>
    <n v="18022407"/>
    <s v="Grapes, fresh"/>
    <s v="Exports"/>
    <s v="no estimation"/>
  </r>
  <r>
    <x v="2"/>
    <x v="3"/>
    <s v="World"/>
    <n v="207491061"/>
    <s v="kg"/>
    <n v="127393028"/>
    <s v="Grapes, fresh"/>
    <s v="Exports"/>
    <s v="no estimation"/>
  </r>
  <r>
    <x v="2"/>
    <x v="4"/>
    <s v="World"/>
    <n v="122427962"/>
    <s v="kg"/>
    <n v="115610004"/>
    <s v="Grapes, fresh"/>
    <s v="Exports"/>
    <s v="no estimation"/>
  </r>
  <r>
    <x v="2"/>
    <x v="5"/>
    <s v="World"/>
    <n v="63564615"/>
    <s v="kg"/>
    <n v="102114309"/>
    <s v="Grapes, fresh"/>
    <s v="Re-Exports"/>
    <s v="no estimation"/>
  </r>
  <r>
    <x v="2"/>
    <x v="5"/>
    <s v="World"/>
    <n v="370948887"/>
    <s v="kg"/>
    <n v="493648136"/>
    <s v="Grapes, fresh"/>
    <s v="Exports"/>
    <s v="no estimation"/>
  </r>
  <r>
    <x v="3"/>
    <x v="6"/>
    <s v="World"/>
    <n v="705159969"/>
    <s v="kg"/>
    <n v="757468130"/>
    <s v="Grapes, fresh"/>
    <s v="Exports"/>
    <s v="no estimation"/>
  </r>
  <r>
    <x v="3"/>
    <x v="0"/>
    <s v="World"/>
    <n v="13432906"/>
    <s v="kg"/>
    <n v="5827030"/>
    <s v="Grapes, fresh"/>
    <s v="Exports"/>
    <s v="no estimation"/>
  </r>
  <r>
    <x v="3"/>
    <x v="1"/>
    <s v="World"/>
    <n v="521291232"/>
    <s v="kg"/>
    <n v="538141924"/>
    <s v="Grapes, fresh"/>
    <s v="Exports"/>
    <s v="no estimation"/>
  </r>
  <r>
    <x v="3"/>
    <x v="2"/>
    <s v="World"/>
    <n v="12747560"/>
    <s v="kg"/>
    <n v="23258227"/>
    <s v="Grapes, fresh"/>
    <s v="Exports"/>
    <s v="no estimation"/>
  </r>
  <r>
    <x v="3"/>
    <x v="3"/>
    <s v="World"/>
    <n v="198264399"/>
    <s v="kg"/>
    <n v="183715365"/>
    <s v="Grapes, fresh"/>
    <s v="Exports"/>
    <s v="no estimation"/>
  </r>
  <r>
    <x v="3"/>
    <x v="4"/>
    <s v="World"/>
    <n v="128884967"/>
    <s v="kg"/>
    <n v="151919460"/>
    <s v="Grapes, fresh"/>
    <s v="Exports"/>
    <s v="no estimation"/>
  </r>
  <r>
    <x v="3"/>
    <x v="5"/>
    <s v="World"/>
    <n v="75324426"/>
    <s v="kg"/>
    <n v="125357186"/>
    <s v="Grapes, fresh"/>
    <s v="Re-Exports"/>
    <s v="no estimation"/>
  </r>
  <r>
    <x v="3"/>
    <x v="5"/>
    <s v="World"/>
    <n v="366173535"/>
    <s v="kg"/>
    <n v="515429291"/>
    <s v="Grapes, fresh"/>
    <s v="Exports"/>
    <s v="no estimation"/>
  </r>
  <r>
    <x v="4"/>
    <x v="6"/>
    <s v="World"/>
    <n v="693301824"/>
    <s v="kg"/>
    <n v="877898108"/>
    <s v="Grapes, fresh"/>
    <s v="Exports"/>
    <s v="no estimation"/>
  </r>
  <r>
    <x v="4"/>
    <x v="0"/>
    <s v="World"/>
    <n v="17800027"/>
    <s v="kg"/>
    <n v="7381902"/>
    <s v="Grapes, fresh"/>
    <s v="Exports"/>
    <s v="no estimation"/>
  </r>
  <r>
    <x v="4"/>
    <x v="1"/>
    <s v="World"/>
    <n v="457617592"/>
    <s v="kg"/>
    <n v="474377490"/>
    <s v="Grapes, fresh"/>
    <s v="Exports"/>
    <s v="no estimation"/>
  </r>
  <r>
    <x v="4"/>
    <x v="2"/>
    <s v="World"/>
    <n v="11096017"/>
    <s v="kg"/>
    <n v="21763011"/>
    <s v="Grapes, fresh"/>
    <s v="Exports"/>
    <s v="no estimation"/>
  </r>
  <r>
    <x v="4"/>
    <x v="3"/>
    <s v="World"/>
    <n v="237110452"/>
    <s v="kg"/>
    <n v="283911442"/>
    <s v="Grapes, fresh"/>
    <s v="Exports"/>
    <s v="no estimation"/>
  </r>
  <r>
    <x v="4"/>
    <x v="4"/>
    <s v="World"/>
    <n v="103625784"/>
    <s v="kg"/>
    <n v="133553306"/>
    <s v="Grapes, fresh"/>
    <s v="Exports"/>
    <s v="no estimation"/>
  </r>
  <r>
    <x v="4"/>
    <x v="5"/>
    <s v="World"/>
    <n v="76473223"/>
    <s v="kg"/>
    <n v="136132465"/>
    <s v="Grapes, fresh"/>
    <s v="Re-Exports"/>
    <s v="no estimation"/>
  </r>
  <r>
    <x v="4"/>
    <x v="5"/>
    <s v="World"/>
    <n v="391397880"/>
    <s v="kg"/>
    <n v="591581528"/>
    <s v="Grapes, fresh"/>
    <s v="Exports"/>
    <s v="no estimation"/>
  </r>
  <r>
    <x v="5"/>
    <x v="6"/>
    <s v="World"/>
    <n v="734221307"/>
    <s v="kg"/>
    <n v="930676998"/>
    <s v="Grapes, fresh"/>
    <s v="Exports"/>
    <s v="no estimation"/>
  </r>
  <r>
    <x v="5"/>
    <x v="0"/>
    <s v="World"/>
    <n v="21256532"/>
    <s v="kg"/>
    <n v="9981998"/>
    <s v="Grapes, fresh"/>
    <s v="Exports"/>
    <s v="no estimation"/>
  </r>
  <r>
    <x v="5"/>
    <x v="1"/>
    <s v="World"/>
    <n v="504139365"/>
    <s v="kg"/>
    <n v="576429270"/>
    <s v="Grapes, fresh"/>
    <s v="Exports"/>
    <s v="no estimation"/>
  </r>
  <r>
    <x v="5"/>
    <x v="2"/>
    <s v="World"/>
    <n v="18977200"/>
    <s v="kg"/>
    <n v="35152218"/>
    <s v="Grapes, fresh"/>
    <s v="Exports"/>
    <s v="no estimation"/>
  </r>
  <r>
    <x v="5"/>
    <x v="3"/>
    <s v="World"/>
    <n v="229948128"/>
    <s v="kg"/>
    <n v="295623051"/>
    <s v="Grapes, fresh"/>
    <s v="Exports"/>
    <s v="no estimation"/>
  </r>
  <r>
    <x v="5"/>
    <x v="4"/>
    <s v="World"/>
    <n v="113825560"/>
    <s v="kg"/>
    <n v="159921389"/>
    <s v="Grapes, fresh"/>
    <s v="Exports"/>
    <s v="no estimation"/>
  </r>
  <r>
    <x v="5"/>
    <x v="5"/>
    <s v="World"/>
    <n v="79144883"/>
    <s v="kg"/>
    <n v="155497141"/>
    <s v="Grapes, fresh"/>
    <s v="Re-Exports"/>
    <s v="no estimation"/>
  </r>
  <r>
    <x v="5"/>
    <x v="5"/>
    <s v="World"/>
    <n v="446286947"/>
    <s v="kg"/>
    <n v="694085586"/>
    <s v="Grapes, fresh"/>
    <s v="Exports"/>
    <s v="no estimation"/>
  </r>
  <r>
    <x v="6"/>
    <x v="6"/>
    <s v="World"/>
    <n v="818951189"/>
    <s v="kg"/>
    <n v="1002296043"/>
    <s v="Grapes, fresh"/>
    <s v="Exports"/>
    <s v="no estimation"/>
  </r>
  <r>
    <x v="6"/>
    <x v="0"/>
    <s v="World"/>
    <n v="34293006"/>
    <s v="kg"/>
    <n v="19234445"/>
    <s v="Grapes, fresh"/>
    <s v="Exports"/>
    <s v="no estimation"/>
  </r>
  <r>
    <x v="6"/>
    <x v="1"/>
    <s v="World"/>
    <n v="456340940"/>
    <s v="kg"/>
    <n v="543672593"/>
    <s v="Grapes, fresh"/>
    <s v="Exports"/>
    <s v="no estimation"/>
  </r>
  <r>
    <x v="6"/>
    <x v="2"/>
    <s v="World"/>
    <n v="27879487"/>
    <s v="kg"/>
    <n v="49466384"/>
    <s v="Grapes, fresh"/>
    <s v="Exports"/>
    <s v="no estimation"/>
  </r>
  <r>
    <x v="6"/>
    <x v="3"/>
    <s v="World"/>
    <n v="284903248"/>
    <s v="kg"/>
    <n v="254176671"/>
    <s v="Grapes, fresh"/>
    <s v="Exports"/>
    <s v="no estimation"/>
  </r>
  <r>
    <x v="6"/>
    <x v="4"/>
    <s v="World"/>
    <n v="126282456"/>
    <s v="kg"/>
    <n v="191713309"/>
    <s v="Grapes, fresh"/>
    <s v="Exports"/>
    <s v="no estimation"/>
  </r>
  <r>
    <x v="6"/>
    <x v="5"/>
    <s v="World"/>
    <n v="82349919"/>
    <s v="kg"/>
    <n v="167797078"/>
    <s v="Grapes, fresh"/>
    <s v="Re-Exports"/>
    <s v="no estimation"/>
  </r>
  <r>
    <x v="6"/>
    <x v="5"/>
    <s v="World"/>
    <n v="372357866"/>
    <s v="kg"/>
    <n v="664449682"/>
    <s v="Grapes, fresh"/>
    <s v="Exports"/>
    <s v="no estimation"/>
  </r>
  <r>
    <x v="7"/>
    <x v="6"/>
    <s v="World"/>
    <n v="763017169"/>
    <s v="kg"/>
    <n v="1039496855"/>
    <s v="Grapes, fresh"/>
    <s v="Exports"/>
    <s v="no estimation"/>
  </r>
  <r>
    <x v="7"/>
    <x v="0"/>
    <s v="World"/>
    <n v="55789548"/>
    <s v="kg"/>
    <n v="32943644"/>
    <s v="Grapes, fresh"/>
    <s v="Exports"/>
    <s v="no estimation"/>
  </r>
  <r>
    <x v="7"/>
    <x v="1"/>
    <s v="World"/>
    <n v="465558587"/>
    <s v="kg"/>
    <n v="734055907"/>
    <s v="Grapes, fresh"/>
    <s v="Exports"/>
    <s v="no estimation"/>
  </r>
  <r>
    <x v="7"/>
    <x v="2"/>
    <s v="World"/>
    <n v="26095424"/>
    <s v="kg"/>
    <n v="60493035"/>
    <s v="Grapes, fresh"/>
    <s v="Exports"/>
    <s v="no estimation"/>
  </r>
  <r>
    <x v="7"/>
    <x v="3"/>
    <s v="World"/>
    <n v="286894614"/>
    <s v="kg"/>
    <n v="313139610"/>
    <s v="Grapes, fresh"/>
    <s v="Exports"/>
    <s v="no estimation"/>
  </r>
  <r>
    <x v="7"/>
    <x v="4"/>
    <s v="World"/>
    <n v="110917666"/>
    <s v="kg"/>
    <n v="208884385"/>
    <s v="Grapes, fresh"/>
    <s v="Exports"/>
    <s v="no estimation"/>
  </r>
  <r>
    <x v="7"/>
    <x v="5"/>
    <s v="World"/>
    <n v="80099831"/>
    <s v="kg"/>
    <n v="152177586"/>
    <s v="Grapes, fresh"/>
    <s v="Re-Exports"/>
    <s v="no estimation"/>
  </r>
  <r>
    <x v="7"/>
    <x v="5"/>
    <s v="World"/>
    <n v="386677278"/>
    <s v="kg"/>
    <n v="704103799"/>
    <s v="Grapes, fresh"/>
    <s v="Exports"/>
    <s v="no estimation"/>
  </r>
  <r>
    <x v="8"/>
    <x v="6"/>
    <s v="World"/>
    <n v="833067052"/>
    <s v="kg"/>
    <n v="1291132800"/>
    <s v="Grapes, fresh"/>
    <s v="Exports"/>
    <s v="no estimation"/>
  </r>
  <r>
    <x v="8"/>
    <x v="0"/>
    <s v="World"/>
    <n v="63302833"/>
    <s v="kg"/>
    <n v="47437070"/>
    <s v="Grapes, fresh"/>
    <s v="Exports"/>
    <s v="no estimation"/>
  </r>
  <r>
    <x v="8"/>
    <x v="1"/>
    <s v="World"/>
    <n v="539654518"/>
    <s v="kg"/>
    <n v="886890655"/>
    <s v="Grapes, fresh"/>
    <s v="Exports"/>
    <s v="no estimation"/>
  </r>
  <r>
    <x v="8"/>
    <x v="2"/>
    <s v="World"/>
    <n v="43883453"/>
    <s v="kg"/>
    <n v="85705329"/>
    <s v="Grapes, fresh"/>
    <s v="Exports"/>
    <s v="no estimation"/>
  </r>
  <r>
    <x v="8"/>
    <x v="3"/>
    <s v="World"/>
    <n v="261518776"/>
    <s v="kg"/>
    <n v="314290211"/>
    <s v="Grapes, fresh"/>
    <s v="Exports"/>
    <s v="no estimation"/>
  </r>
  <r>
    <x v="8"/>
    <x v="4"/>
    <s v="World"/>
    <n v="137946929"/>
    <s v="kg"/>
    <n v="268219953"/>
    <s v="Grapes, fresh"/>
    <s v="Exports"/>
    <s v="no estimation"/>
  </r>
  <r>
    <x v="8"/>
    <x v="5"/>
    <s v="World"/>
    <n v="90020751"/>
    <s v="kg"/>
    <n v="177562621"/>
    <s v="Grapes, fresh"/>
    <s v="Re-Exports"/>
    <s v="no estimation"/>
  </r>
  <r>
    <x v="8"/>
    <x v="5"/>
    <s v="World"/>
    <n v="424436503"/>
    <s v="kg"/>
    <n v="786633153"/>
    <s v="Grapes, fresh"/>
    <s v="Exports"/>
    <s v="no estimation"/>
  </r>
  <r>
    <x v="9"/>
    <x v="6"/>
    <s v="World"/>
    <n v="846675914"/>
    <s v="kg"/>
    <n v="1197167367"/>
    <s v="Grapes, fresh"/>
    <s v="Exports"/>
    <s v="no estimation"/>
  </r>
  <r>
    <x v="9"/>
    <x v="0"/>
    <s v="World"/>
    <n v="100105394"/>
    <s v="kg"/>
    <n v="85850489"/>
    <s v="Grapes, fresh"/>
    <s v="Exports"/>
    <s v="no estimation"/>
  </r>
  <r>
    <x v="9"/>
    <x v="1"/>
    <s v="World"/>
    <n v="397958460"/>
    <s v="kg"/>
    <n v="593633822"/>
    <s v="Grapes, fresh"/>
    <s v="Exports"/>
    <s v="no estimation"/>
  </r>
  <r>
    <x v="9"/>
    <x v="2"/>
    <s v="World"/>
    <n v="60523538"/>
    <s v="kg"/>
    <n v="135834193"/>
    <s v="Grapes, fresh"/>
    <s v="Exports"/>
    <s v="no estimation"/>
  </r>
  <r>
    <x v="9"/>
    <x v="3"/>
    <s v="World"/>
    <n v="270876773"/>
    <s v="kg"/>
    <n v="358492428"/>
    <s v="Grapes, fresh"/>
    <s v="Exports"/>
    <s v="no estimation"/>
  </r>
  <r>
    <x v="9"/>
    <x v="4"/>
    <s v="World"/>
    <n v="120882375"/>
    <s v="kg"/>
    <n v="226710378"/>
    <s v="Grapes, fresh"/>
    <s v="Exports"/>
    <s v="no estimation"/>
  </r>
  <r>
    <x v="9"/>
    <x v="5"/>
    <s v="World"/>
    <n v="72207186"/>
    <s v="kg"/>
    <n v="172875977"/>
    <s v="Grapes, fresh"/>
    <s v="Re-Exports"/>
    <s v="no estimation"/>
  </r>
  <r>
    <x v="9"/>
    <x v="5"/>
    <s v="World"/>
    <n v="375321687"/>
    <s v="kg"/>
    <n v="758950228"/>
    <s v="Grapes, fresh"/>
    <s v="Exports"/>
    <s v="no estimation"/>
  </r>
  <r>
    <x v="10"/>
    <x v="6"/>
    <s v="World"/>
    <n v="779491829"/>
    <s v="kg"/>
    <n v="1354853547"/>
    <s v="Grapes, fresh"/>
    <s v="Exports"/>
    <s v="no estimation"/>
  </r>
  <r>
    <x v="10"/>
    <x v="0"/>
    <s v="World"/>
    <n v="89358985"/>
    <s v="kg"/>
    <n v="104942952"/>
    <s v="Grapes, fresh"/>
    <s v="Exports"/>
    <s v="no estimation"/>
  </r>
  <r>
    <x v="10"/>
    <x v="1"/>
    <s v="World"/>
    <n v="484590532"/>
    <s v="kg"/>
    <n v="747942427"/>
    <s v="Grapes, fresh"/>
    <s v="Exports"/>
    <s v="no estimation"/>
  </r>
  <r>
    <x v="10"/>
    <x v="2"/>
    <s v="World"/>
    <n v="76741248"/>
    <s v="kg"/>
    <n v="184596815"/>
    <s v="Grapes, fresh"/>
    <s v="Exports"/>
    <s v="no estimation"/>
  </r>
  <r>
    <x v="10"/>
    <x v="3"/>
    <s v="World"/>
    <n v="259521006"/>
    <s v="kg"/>
    <n v="420833128"/>
    <s v="Grapes, fresh"/>
    <s v="Exports"/>
    <s v="both quantity and netweight"/>
  </r>
  <r>
    <x v="10"/>
    <x v="4"/>
    <s v="World"/>
    <n v="126786264"/>
    <s v="kg"/>
    <n v="259563518"/>
    <s v="Grapes, fresh"/>
    <s v="Exports"/>
    <s v="no estimation"/>
  </r>
  <r>
    <x v="10"/>
    <x v="5"/>
    <s v="World"/>
    <n v="79514511"/>
    <s v="kg"/>
    <n v="199118840"/>
    <s v="Grapes, fresh"/>
    <s v="Re-Exports"/>
    <s v="no estimation"/>
  </r>
  <r>
    <x v="10"/>
    <x v="5"/>
    <s v="World"/>
    <n v="407575925"/>
    <s v="kg"/>
    <n v="831123727"/>
    <s v="Grapes, fresh"/>
    <s v="Exports"/>
    <s v="no estimation"/>
  </r>
  <r>
    <x v="11"/>
    <x v="6"/>
    <s v="World"/>
    <n v="853905982"/>
    <s v="kg"/>
    <n v="1462022920"/>
    <s v="Grapes, fresh"/>
    <s v="Exports"/>
    <s v="no estimation"/>
  </r>
  <r>
    <x v="11"/>
    <x v="0"/>
    <s v="World"/>
    <n v="106477236"/>
    <s v="kg"/>
    <n v="162272604"/>
    <s v="Grapes, fresh"/>
    <s v="Exports"/>
    <s v="no estimation"/>
  </r>
  <r>
    <x v="11"/>
    <x v="1"/>
    <s v="World"/>
    <n v="501794748"/>
    <s v="kg"/>
    <n v="809555276"/>
    <s v="Grapes, fresh"/>
    <s v="Exports"/>
    <s v="no estimation"/>
  </r>
  <r>
    <x v="11"/>
    <x v="2"/>
    <s v="World"/>
    <n v="119815164"/>
    <s v="kg"/>
    <n v="300803516"/>
    <s v="Grapes, fresh"/>
    <s v="Exports"/>
    <s v="no estimation"/>
  </r>
  <r>
    <x v="11"/>
    <x v="3"/>
    <s v="World"/>
    <n v="253139906"/>
    <s v="kg"/>
    <n v="430399232"/>
    <s v="Grapes, fresh"/>
    <s v="Exports"/>
    <s v="no estimation"/>
  </r>
  <r>
    <x v="0"/>
    <x v="7"/>
    <s v="World"/>
    <n v="84838108"/>
    <s v="kg"/>
    <n v="85073500"/>
    <s v="Grapes, fresh"/>
    <s v="Exports"/>
    <s v="no estimation"/>
  </r>
  <r>
    <x v="1"/>
    <x v="7"/>
    <s v="World"/>
    <n v="118709303"/>
    <s v="kg"/>
    <n v="121465545"/>
    <s v="Grapes, fresh"/>
    <s v="Exports"/>
    <s v="no estimation"/>
  </r>
  <r>
    <x v="2"/>
    <x v="7"/>
    <s v="World"/>
    <n v="57606144"/>
    <s v="kg"/>
    <n v="65115504"/>
    <s v="Grapes, fresh"/>
    <s v="Exports"/>
    <s v="no estimation"/>
  </r>
  <r>
    <x v="3"/>
    <x v="7"/>
    <s v="World"/>
    <n v="68870165"/>
    <s v="kg"/>
    <n v="94075543"/>
    <s v="Grapes, fresh"/>
    <s v="Exports"/>
    <s v="no estimation"/>
  </r>
  <r>
    <x v="4"/>
    <x v="7"/>
    <s v="World"/>
    <n v="65616281"/>
    <s v="kg"/>
    <n v="92030719"/>
    <s v="Grapes, fresh"/>
    <s v="Exports"/>
    <s v="no estimation"/>
  </r>
  <r>
    <x v="5"/>
    <x v="7"/>
    <s v="World"/>
    <n v="90831605"/>
    <s v="kg"/>
    <n v="133993755"/>
    <s v="Grapes, fresh"/>
    <s v="Exports"/>
    <s v="no estimation"/>
  </r>
  <r>
    <x v="6"/>
    <x v="7"/>
    <s v="World"/>
    <n v="88731515"/>
    <s v="kg"/>
    <n v="138004597"/>
    <s v="Grapes, fresh"/>
    <s v="Exports"/>
    <s v="no estimation"/>
  </r>
  <r>
    <x v="7"/>
    <x v="7"/>
    <s v="World"/>
    <n v="69313590"/>
    <s v="kg"/>
    <n v="140593003"/>
    <s v="Grapes, fresh"/>
    <s v="Exports"/>
    <s v="no estimation"/>
  </r>
  <r>
    <x v="8"/>
    <x v="7"/>
    <s v="World"/>
    <n v="83602678"/>
    <s v="kg"/>
    <n v="174337995"/>
    <s v="Grapes, fresh"/>
    <s v="Exports"/>
    <s v="no estimation"/>
  </r>
  <r>
    <x v="9"/>
    <x v="7"/>
    <s v="World"/>
    <n v="94658616"/>
    <s v="kg"/>
    <n v="161852240"/>
    <s v="Grapes, fresh"/>
    <s v="Exports"/>
    <s v="no estimation"/>
  </r>
  <r>
    <x v="10"/>
    <x v="7"/>
    <s v="World"/>
    <n v="81190863"/>
    <s v="kg"/>
    <n v="137298292"/>
    <s v="Grapes, fresh"/>
    <s v="Exports"/>
    <s v="no estimation"/>
  </r>
  <r>
    <x v="11"/>
    <x v="7"/>
    <s v="World"/>
    <n v="79352235"/>
    <s v="kg"/>
    <n v="160644629"/>
    <s v="Grapes, fresh"/>
    <s v="Exports"/>
    <s v="no estimation"/>
  </r>
  <r>
    <x v="12"/>
    <x v="7"/>
    <s v="World"/>
    <n v="67228570"/>
    <s v="kg"/>
    <n v="121423970"/>
    <s v="Grapes, fresh"/>
    <s v="Exports"/>
    <s v="no estimation"/>
  </r>
  <r>
    <x v="13"/>
    <x v="7"/>
    <s v="World"/>
    <n v="93505131"/>
    <s v="kg"/>
    <n v="173090330"/>
    <s v="Grapes, fresh"/>
    <s v="Exports"/>
    <s v="no estimation"/>
  </r>
  <r>
    <x v="14"/>
    <x v="7"/>
    <s v="World"/>
    <n v="88388362"/>
    <s v="kg"/>
    <n v="182559302"/>
    <s v="Grapes, fresh"/>
    <s v="Exports"/>
    <s v="no estimation"/>
  </r>
  <r>
    <x v="11"/>
    <x v="4"/>
    <s v="World"/>
    <n v="138418808"/>
    <s v="kg"/>
    <n v="315626377"/>
    <s v="Grapes, fresh"/>
    <s v="Exports"/>
    <s v="no estimation"/>
  </r>
  <r>
    <x v="11"/>
    <x v="5"/>
    <s v="World"/>
    <n v="71195286"/>
    <s v="kg"/>
    <n v="187020541"/>
    <s v="Grapes, fresh"/>
    <s v="Re-Exports"/>
    <s v="no estimation"/>
  </r>
  <r>
    <x v="11"/>
    <x v="5"/>
    <s v="World"/>
    <n v="416347031"/>
    <s v="kg"/>
    <n v="908418197"/>
    <s v="Grapes, fresh"/>
    <s v="Exports"/>
    <s v="no estimation"/>
  </r>
  <r>
    <x v="12"/>
    <x v="6"/>
    <s v="World"/>
    <n v="812566317"/>
    <s v="kg"/>
    <n v="1455887104"/>
    <s v="Grapes, fresh"/>
    <s v="Exports"/>
    <s v="no estimation"/>
  </r>
  <r>
    <x v="12"/>
    <x v="0"/>
    <s v="World"/>
    <n v="121658976"/>
    <s v="kg"/>
    <n v="262135233"/>
    <s v="Grapes, fresh"/>
    <s v="Exports"/>
    <s v="no estimation"/>
  </r>
  <r>
    <x v="12"/>
    <x v="1"/>
    <s v="World"/>
    <n v="491368505"/>
    <s v="kg"/>
    <n v="772411872"/>
    <s v="Grapes, fresh"/>
    <s v="Exports"/>
    <s v="no estimation"/>
  </r>
  <r>
    <x v="12"/>
    <x v="2"/>
    <s v="World"/>
    <n v="148695802"/>
    <s v="kg"/>
    <n v="365393399"/>
    <s v="Grapes, fresh"/>
    <s v="Exports"/>
    <s v="no estimation"/>
  </r>
  <r>
    <x v="12"/>
    <x v="3"/>
    <s v="World"/>
    <n v="267503473"/>
    <s v="kg"/>
    <n v="433261943"/>
    <s v="Grapes, fresh"/>
    <s v="Exports"/>
    <s v="no estimation"/>
  </r>
  <r>
    <x v="12"/>
    <x v="4"/>
    <s v="World"/>
    <n v="128075613"/>
    <s v="kg"/>
    <n v="271669489"/>
    <s v="Grapes, fresh"/>
    <s v="Exports"/>
    <s v="no estimation"/>
  </r>
  <r>
    <x v="12"/>
    <x v="5"/>
    <s v="World"/>
    <n v="65244812"/>
    <s v="kg"/>
    <n v="175250386"/>
    <s v="Grapes, fresh"/>
    <s v="Re-Exports"/>
    <s v="no estimation"/>
  </r>
  <r>
    <x v="12"/>
    <x v="5"/>
    <s v="World"/>
    <n v="422295864"/>
    <s v="kg"/>
    <n v="974928363"/>
    <s v="Grapes, fresh"/>
    <s v="Exports"/>
    <s v="no estimation"/>
  </r>
  <r>
    <x v="13"/>
    <x v="6"/>
    <s v="World"/>
    <n v="856712966"/>
    <s v="kg"/>
    <n v="1604924149"/>
    <s v="Grapes, fresh"/>
    <s v="Exports"/>
    <s v="no estimation"/>
  </r>
  <r>
    <x v="13"/>
    <x v="0"/>
    <s v="World"/>
    <n v="105151812"/>
    <s v="kg"/>
    <n v="268561280"/>
    <s v="Grapes, fresh"/>
    <s v="Exports"/>
    <s v="no estimation"/>
  </r>
  <r>
    <x v="13"/>
    <x v="1"/>
    <s v="World"/>
    <n v="509965704"/>
    <s v="kg"/>
    <n v="816976937"/>
    <s v="Grapes, fresh"/>
    <s v="Exports"/>
    <s v="no estimation"/>
  </r>
  <r>
    <x v="13"/>
    <x v="2"/>
    <s v="World"/>
    <n v="176047591"/>
    <s v="kg"/>
    <n v="449889185"/>
    <s v="Grapes, fresh"/>
    <s v="Exports"/>
    <s v="no estimation"/>
  </r>
  <r>
    <x v="13"/>
    <x v="3"/>
    <s v="World"/>
    <n v="283238512"/>
    <s v="kg"/>
    <n v="441038751"/>
    <s v="Grapes, fresh"/>
    <s v="Exports"/>
    <s v="no estimation"/>
  </r>
  <r>
    <x v="13"/>
    <x v="4"/>
    <s v="World"/>
    <n v="140438701"/>
    <s v="kg"/>
    <n v="316163637"/>
    <s v="Grapes, fresh"/>
    <s v="Exports"/>
    <s v="no estimation"/>
  </r>
  <r>
    <x v="13"/>
    <x v="5"/>
    <s v="World"/>
    <n v="61307072"/>
    <s v="kg"/>
    <n v="171716744"/>
    <s v="Grapes, fresh"/>
    <s v="Re-Exports"/>
    <s v="no estimation"/>
  </r>
  <r>
    <x v="13"/>
    <x v="5"/>
    <s v="World"/>
    <n v="474264114"/>
    <s v="kg"/>
    <n v="1084478029"/>
    <s v="Grapes, fresh"/>
    <s v="Exports"/>
    <s v="no estimation"/>
  </r>
  <r>
    <x v="14"/>
    <x v="6"/>
    <s v="World"/>
    <n v="731893605"/>
    <s v="kg"/>
    <n v="1513610815"/>
    <s v="Grapes, fresh"/>
    <s v="Exports"/>
    <s v="no estimation"/>
  </r>
  <r>
    <x v="14"/>
    <x v="1"/>
    <s v="World"/>
    <n v="447466753"/>
    <s v="kg"/>
    <n v="751781781"/>
    <s v="Grapes, fresh"/>
    <s v="Exports"/>
    <s v="no estimation"/>
  </r>
  <r>
    <x v="14"/>
    <x v="3"/>
    <s v="World"/>
    <n v="298424427"/>
    <s v="kg"/>
    <n v="498014133"/>
    <s v="Grapes, fresh"/>
    <s v="Exports"/>
    <s v="no estimation"/>
  </r>
  <r>
    <x v="14"/>
    <x v="4"/>
    <s v="World"/>
    <n v="145310936"/>
    <s v="kg"/>
    <n v="344362439"/>
    <s v="Grapes, fresh"/>
    <s v="Exports"/>
    <s v="no estimation"/>
  </r>
  <r>
    <x v="14"/>
    <x v="5"/>
    <s v="World"/>
    <n v="53937882"/>
    <s v="kg"/>
    <n v="155210097"/>
    <s v="Grapes, fresh"/>
    <s v="Re-Exports"/>
    <s v="no estimation"/>
  </r>
  <r>
    <x v="14"/>
    <x v="5"/>
    <s v="World"/>
    <n v="446546749"/>
    <s v="kg"/>
    <n v="1030689102"/>
    <s v="Grapes, fresh"/>
    <s v="Exports"/>
    <s v="no estimation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5">
  <r>
    <x v="0"/>
    <x v="0"/>
    <x v="0"/>
    <n v="40596060"/>
    <s v="kg"/>
    <n v="35596821"/>
    <s v="Grapes, fresh"/>
    <s v="Exports"/>
    <s v="no estimation"/>
  </r>
  <r>
    <x v="0"/>
    <x v="0"/>
    <x v="1"/>
    <n v="7490439"/>
    <s v="kg"/>
    <n v="5484363"/>
    <s v="Grapes, fresh"/>
    <s v="Exports"/>
    <s v="no estimation"/>
  </r>
  <r>
    <x v="0"/>
    <x v="0"/>
    <x v="2"/>
    <n v="5036797"/>
    <s v="kg"/>
    <n v="4262740"/>
    <s v="Grapes, fresh"/>
    <s v="Exports"/>
    <s v="no estimation"/>
  </r>
  <r>
    <x v="0"/>
    <x v="0"/>
    <x v="3"/>
    <n v="59948152"/>
    <s v="kg"/>
    <n v="47512090"/>
    <s v="Grapes, fresh"/>
    <s v="Exports"/>
    <s v="no estimation"/>
  </r>
  <r>
    <x v="0"/>
    <x v="0"/>
    <x v="4"/>
    <n v="36450328"/>
    <s v="kg"/>
    <n v="36788910"/>
    <s v="Grapes, fresh"/>
    <s v="Exports"/>
    <s v="no estimation"/>
  </r>
  <r>
    <x v="0"/>
    <x v="0"/>
    <x v="5"/>
    <n v="186413416"/>
    <s v="kg"/>
    <n v="160234463"/>
    <s v="Grapes, fresh"/>
    <s v="Exports"/>
    <s v="no estimation"/>
  </r>
  <r>
    <x v="1"/>
    <x v="0"/>
    <x v="0"/>
    <n v="24181332"/>
    <s v="kg"/>
    <n v="22100754"/>
    <s v="Grapes, fresh"/>
    <s v="Exports"/>
    <s v="no estimation"/>
  </r>
  <r>
    <x v="1"/>
    <x v="0"/>
    <x v="1"/>
    <n v="6690434"/>
    <s v="kg"/>
    <n v="5235536"/>
    <s v="Grapes, fresh"/>
    <s v="Exports"/>
    <s v="no estimation"/>
  </r>
  <r>
    <x v="1"/>
    <x v="0"/>
    <x v="2"/>
    <n v="12026592"/>
    <s v="kg"/>
    <n v="6613217"/>
    <s v="Grapes, fresh"/>
    <s v="Exports"/>
    <s v="no estimation"/>
  </r>
  <r>
    <x v="1"/>
    <x v="0"/>
    <x v="3"/>
    <n v="64266072"/>
    <s v="kg"/>
    <n v="44292147"/>
    <s v="Grapes, fresh"/>
    <s v="Exports"/>
    <s v="no estimation"/>
  </r>
  <r>
    <x v="1"/>
    <x v="0"/>
    <x v="4"/>
    <n v="33905452"/>
    <s v="kg"/>
    <n v="27244171"/>
    <s v="Grapes, fresh"/>
    <s v="Exports"/>
    <s v="no estimation"/>
  </r>
  <r>
    <x v="1"/>
    <x v="0"/>
    <x v="5"/>
    <n v="180103991"/>
    <s v="kg"/>
    <n v="134233245"/>
    <s v="Grapes, fresh"/>
    <s v="Exports"/>
    <s v="no estimation"/>
  </r>
  <r>
    <x v="2"/>
    <x v="0"/>
    <x v="0"/>
    <n v="33835204"/>
    <s v="kg"/>
    <n v="21658050"/>
    <s v="Grapes, fresh"/>
    <s v="Exports"/>
    <s v="no estimation"/>
  </r>
  <r>
    <x v="2"/>
    <x v="0"/>
    <x v="1"/>
    <n v="4223819"/>
    <s v="kg"/>
    <n v="2162174"/>
    <s v="Grapes, fresh"/>
    <s v="Exports"/>
    <s v="no estimation"/>
  </r>
  <r>
    <x v="2"/>
    <x v="0"/>
    <x v="2"/>
    <n v="16227425"/>
    <s v="kg"/>
    <n v="9376619"/>
    <s v="Grapes, fresh"/>
    <s v="Exports"/>
    <s v="no estimation"/>
  </r>
  <r>
    <x v="2"/>
    <x v="0"/>
    <x v="3"/>
    <n v="61790148"/>
    <s v="kg"/>
    <n v="36862449"/>
    <s v="Grapes, fresh"/>
    <s v="Exports"/>
    <s v="no estimation"/>
  </r>
  <r>
    <x v="2"/>
    <x v="0"/>
    <x v="4"/>
    <n v="44928232"/>
    <s v="kg"/>
    <n v="29716963"/>
    <s v="Grapes, fresh"/>
    <s v="Exports"/>
    <s v="no estimation"/>
  </r>
  <r>
    <x v="2"/>
    <x v="0"/>
    <x v="5"/>
    <n v="207491061"/>
    <s v="kg"/>
    <n v="127393028"/>
    <s v="Grapes, fresh"/>
    <s v="Exports"/>
    <s v="no estimation"/>
  </r>
  <r>
    <x v="3"/>
    <x v="0"/>
    <x v="0"/>
    <n v="26926556"/>
    <s v="kg"/>
    <n v="28554208"/>
    <s v="Grapes, fresh"/>
    <s v="Exports"/>
    <s v="no estimation"/>
  </r>
  <r>
    <x v="3"/>
    <x v="0"/>
    <x v="1"/>
    <n v="4219043"/>
    <s v="kg"/>
    <n v="2909461"/>
    <s v="Grapes, fresh"/>
    <s v="Exports"/>
    <s v="no estimation"/>
  </r>
  <r>
    <x v="3"/>
    <x v="0"/>
    <x v="2"/>
    <n v="15331894"/>
    <s v="kg"/>
    <n v="12620774"/>
    <s v="Grapes, fresh"/>
    <s v="Exports"/>
    <s v="no estimation"/>
  </r>
  <r>
    <x v="3"/>
    <x v="0"/>
    <x v="3"/>
    <n v="72860376"/>
    <s v="kg"/>
    <n v="66054437"/>
    <s v="Grapes, fresh"/>
    <s v="Exports"/>
    <s v="no estimation"/>
  </r>
  <r>
    <x v="3"/>
    <x v="0"/>
    <x v="4"/>
    <n v="37874100"/>
    <s v="kg"/>
    <n v="34580131"/>
    <s v="Grapes, fresh"/>
    <s v="Exports"/>
    <s v="no estimation"/>
  </r>
  <r>
    <x v="3"/>
    <x v="0"/>
    <x v="5"/>
    <n v="198264399"/>
    <s v="kg"/>
    <n v="183715365"/>
    <s v="Grapes, fresh"/>
    <s v="Exports"/>
    <s v="no estimation"/>
  </r>
  <r>
    <x v="4"/>
    <x v="0"/>
    <x v="0"/>
    <n v="32991824"/>
    <s v="kg"/>
    <n v="36846371"/>
    <s v="Grapes, fresh"/>
    <s v="Exports"/>
    <s v="no estimation"/>
  </r>
  <r>
    <x v="4"/>
    <x v="0"/>
    <x v="1"/>
    <n v="4382729"/>
    <s v="kg"/>
    <n v="4011793"/>
    <s v="Grapes, fresh"/>
    <s v="Exports"/>
    <s v="no estimation"/>
  </r>
  <r>
    <x v="4"/>
    <x v="0"/>
    <x v="2"/>
    <n v="16233213"/>
    <s v="kg"/>
    <n v="16762454"/>
    <s v="Grapes, fresh"/>
    <s v="Exports"/>
    <s v="no estimation"/>
  </r>
  <r>
    <x v="4"/>
    <x v="0"/>
    <x v="3"/>
    <n v="88196936"/>
    <s v="kg"/>
    <n v="115125739"/>
    <s v="Grapes, fresh"/>
    <s v="Exports"/>
    <s v="no estimation"/>
  </r>
  <r>
    <x v="4"/>
    <x v="0"/>
    <x v="4"/>
    <n v="50308532"/>
    <s v="kg"/>
    <n v="61096075"/>
    <s v="Grapes, fresh"/>
    <s v="Exports"/>
    <s v="no estimation"/>
  </r>
  <r>
    <x v="4"/>
    <x v="0"/>
    <x v="5"/>
    <n v="237110452"/>
    <s v="kg"/>
    <n v="283911442"/>
    <s v="Grapes, fresh"/>
    <s v="Exports"/>
    <s v="no estimation"/>
  </r>
  <r>
    <x v="5"/>
    <x v="0"/>
    <x v="0"/>
    <n v="32262560"/>
    <s v="kg"/>
    <n v="40959960"/>
    <s v="Grapes, fresh"/>
    <s v="Exports"/>
    <s v="no estimation"/>
  </r>
  <r>
    <x v="5"/>
    <x v="0"/>
    <x v="1"/>
    <n v="3116350"/>
    <s v="kg"/>
    <n v="3357337"/>
    <s v="Grapes, fresh"/>
    <s v="Exports"/>
    <s v="no estimation"/>
  </r>
  <r>
    <x v="5"/>
    <x v="0"/>
    <x v="2"/>
    <n v="13500081"/>
    <s v="kg"/>
    <n v="14605806"/>
    <s v="Grapes, fresh"/>
    <s v="Exports"/>
    <s v="no estimation"/>
  </r>
  <r>
    <x v="5"/>
    <x v="0"/>
    <x v="3"/>
    <n v="80261824"/>
    <s v="kg"/>
    <n v="104189507"/>
    <s v="Grapes, fresh"/>
    <s v="Exports"/>
    <s v="no estimation"/>
  </r>
  <r>
    <x v="5"/>
    <x v="0"/>
    <x v="4"/>
    <n v="57572556"/>
    <s v="kg"/>
    <n v="81709934"/>
    <s v="Grapes, fresh"/>
    <s v="Exports"/>
    <s v="no estimation"/>
  </r>
  <r>
    <x v="5"/>
    <x v="0"/>
    <x v="5"/>
    <n v="229948128"/>
    <s v="kg"/>
    <n v="295623051"/>
    <s v="Grapes, fresh"/>
    <s v="Exports"/>
    <s v="no estimation"/>
  </r>
  <r>
    <x v="6"/>
    <x v="0"/>
    <x v="0"/>
    <n v="29925924"/>
    <s v="kg"/>
    <n v="36894981"/>
    <s v="Grapes, fresh"/>
    <s v="Exports"/>
    <s v="no estimation"/>
  </r>
  <r>
    <x v="6"/>
    <x v="0"/>
    <x v="1"/>
    <n v="2108533"/>
    <s v="kg"/>
    <n v="2157400"/>
    <s v="Grapes, fresh"/>
    <s v="Exports"/>
    <s v="no estimation"/>
  </r>
  <r>
    <x v="6"/>
    <x v="0"/>
    <x v="2"/>
    <n v="13315680"/>
    <s v="kg"/>
    <n v="12762707"/>
    <s v="Grapes, fresh"/>
    <s v="Exports"/>
    <s v="no estimation"/>
  </r>
  <r>
    <x v="6"/>
    <x v="0"/>
    <x v="3"/>
    <n v="77180360"/>
    <s v="kg"/>
    <n v="86890646"/>
    <s v="Grapes, fresh"/>
    <s v="Exports"/>
    <s v="no estimation"/>
  </r>
  <r>
    <x v="6"/>
    <x v="0"/>
    <x v="4"/>
    <n v="47277012"/>
    <s v="kg"/>
    <n v="58837521"/>
    <s v="Grapes, fresh"/>
    <s v="Exports"/>
    <s v="no estimation"/>
  </r>
  <r>
    <x v="6"/>
    <x v="0"/>
    <x v="5"/>
    <n v="284903248"/>
    <s v="kg"/>
    <n v="254176671"/>
    <s v="Grapes, fresh"/>
    <s v="Exports"/>
    <s v="no estimation"/>
  </r>
  <r>
    <x v="7"/>
    <x v="0"/>
    <x v="0"/>
    <n v="21881560"/>
    <s v="kg"/>
    <n v="25031584"/>
    <s v="Grapes, fresh"/>
    <s v="Exports"/>
    <s v="no estimation"/>
  </r>
  <r>
    <x v="7"/>
    <x v="0"/>
    <x v="1"/>
    <n v="2801268"/>
    <s v="kg"/>
    <n v="2903754"/>
    <s v="Grapes, fresh"/>
    <s v="Exports"/>
    <s v="no estimation"/>
  </r>
  <r>
    <x v="0"/>
    <x v="0"/>
    <x v="6"/>
    <n v="11328321"/>
    <s v="kg"/>
    <n v="9885072"/>
    <s v="Grapes, fresh"/>
    <s v="Exports"/>
    <s v="no estimation"/>
  </r>
  <r>
    <x v="1"/>
    <x v="0"/>
    <x v="6"/>
    <n v="8919264"/>
    <s v="kg"/>
    <n v="7205352"/>
    <s v="Grapes, fresh"/>
    <s v="Exports"/>
    <s v="no estimation"/>
  </r>
  <r>
    <x v="2"/>
    <x v="0"/>
    <x v="6"/>
    <n v="5881572"/>
    <s v="kg"/>
    <n v="3570310"/>
    <s v="Grapes, fresh"/>
    <s v="Exports"/>
    <s v="no estimation"/>
  </r>
  <r>
    <x v="3"/>
    <x v="0"/>
    <x v="6"/>
    <n v="2672251"/>
    <s v="kg"/>
    <n v="2503134"/>
    <s v="Grapes, fresh"/>
    <s v="Exports"/>
    <s v="no estimation"/>
  </r>
  <r>
    <x v="4"/>
    <x v="0"/>
    <x v="6"/>
    <n v="2521379"/>
    <s v="kg"/>
    <n v="3055135"/>
    <s v="Grapes, fresh"/>
    <s v="Exports"/>
    <s v="no estimation"/>
  </r>
  <r>
    <x v="5"/>
    <x v="0"/>
    <x v="6"/>
    <n v="1185000"/>
    <s v="kg"/>
    <n v="1139981"/>
    <s v="Grapes, fresh"/>
    <s v="Exports"/>
    <s v="no estimation"/>
  </r>
  <r>
    <x v="6"/>
    <x v="0"/>
    <x v="6"/>
    <n v="1756590"/>
    <s v="kg"/>
    <n v="1647582"/>
    <s v="Grapes, fresh"/>
    <s v="Exports"/>
    <s v="no estimation"/>
  </r>
  <r>
    <x v="7"/>
    <x v="0"/>
    <x v="6"/>
    <n v="233165"/>
    <s v="kg"/>
    <n v="381369"/>
    <s v="Grapes, fresh"/>
    <s v="Exports"/>
    <s v="no estimation"/>
  </r>
  <r>
    <x v="8"/>
    <x v="0"/>
    <x v="6"/>
    <n v="348293"/>
    <s v="kg"/>
    <n v="353392"/>
    <s v="Grapes, fresh"/>
    <s v="Exports"/>
    <s v="no estimation"/>
  </r>
  <r>
    <x v="9"/>
    <x v="0"/>
    <x v="6"/>
    <n v="159498"/>
    <s v="kg"/>
    <n v="332185"/>
    <s v="Grapes, fresh"/>
    <s v="Exports"/>
    <s v="no estimation"/>
  </r>
  <r>
    <x v="10"/>
    <x v="0"/>
    <x v="6"/>
    <n v="111890"/>
    <s v="kg"/>
    <n v="702936"/>
    <s v="Grapes, fresh"/>
    <s v="Exports"/>
    <s v="no estimation"/>
  </r>
  <r>
    <x v="11"/>
    <x v="0"/>
    <x v="6"/>
    <n v="37086"/>
    <s v="kg"/>
    <n v="69757"/>
    <s v="Grapes, fresh"/>
    <s v="Exports"/>
    <s v="no estimation"/>
  </r>
  <r>
    <x v="12"/>
    <x v="0"/>
    <x v="6"/>
    <n v="167742"/>
    <s v="kg"/>
    <n v="352160"/>
    <s v="Grapes, fresh"/>
    <s v="Exports"/>
    <s v="no estimation"/>
  </r>
  <r>
    <x v="13"/>
    <x v="0"/>
    <x v="6"/>
    <n v="171000"/>
    <s v="kg"/>
    <n v="248238"/>
    <s v="Grapes, fresh"/>
    <s v="Exports"/>
    <s v="no estimation"/>
  </r>
  <r>
    <x v="14"/>
    <x v="0"/>
    <x v="6"/>
    <n v="56520"/>
    <s v="kg"/>
    <n v="93061"/>
    <s v="Grapes, fresh"/>
    <s v="Exports"/>
    <s v="no estimation"/>
  </r>
  <r>
    <x v="7"/>
    <x v="0"/>
    <x v="2"/>
    <n v="15256926"/>
    <s v="kg"/>
    <n v="15889598"/>
    <s v="Grapes, fresh"/>
    <s v="Exports"/>
    <s v="no estimation"/>
  </r>
  <r>
    <x v="7"/>
    <x v="0"/>
    <x v="3"/>
    <n v="124699368"/>
    <s v="kg"/>
    <n v="113416083"/>
    <s v="Grapes, fresh"/>
    <s v="Exports"/>
    <s v="no estimation"/>
  </r>
  <r>
    <x v="7"/>
    <x v="0"/>
    <x v="4"/>
    <n v="67435040"/>
    <s v="kg"/>
    <n v="88106876"/>
    <s v="Grapes, fresh"/>
    <s v="Exports"/>
    <s v="no estimation"/>
  </r>
  <r>
    <x v="7"/>
    <x v="0"/>
    <x v="5"/>
    <n v="286894614"/>
    <s v="kg"/>
    <n v="313139610"/>
    <s v="Grapes, fresh"/>
    <s v="Exports"/>
    <s v="no estimation"/>
  </r>
  <r>
    <x v="8"/>
    <x v="0"/>
    <x v="0"/>
    <n v="16997008"/>
    <s v="kg"/>
    <n v="21262359"/>
    <s v="Grapes, fresh"/>
    <s v="Exports"/>
    <s v="no estimation"/>
  </r>
  <r>
    <x v="8"/>
    <x v="0"/>
    <x v="1"/>
    <n v="3199137"/>
    <s v="kg"/>
    <n v="3297426"/>
    <s v="Grapes, fresh"/>
    <s v="Exports"/>
    <s v="no estimation"/>
  </r>
  <r>
    <x v="8"/>
    <x v="0"/>
    <x v="2"/>
    <n v="13902025"/>
    <s v="kg"/>
    <n v="13730182"/>
    <s v="Grapes, fresh"/>
    <s v="Exports"/>
    <s v="no estimation"/>
  </r>
  <r>
    <x v="8"/>
    <x v="0"/>
    <x v="3"/>
    <n v="105460120"/>
    <s v="kg"/>
    <n v="133903868"/>
    <s v="Grapes, fresh"/>
    <s v="Exports"/>
    <s v="no estimation"/>
  </r>
  <r>
    <x v="8"/>
    <x v="0"/>
    <x v="4"/>
    <n v="60045624"/>
    <s v="kg"/>
    <n v="66582525"/>
    <s v="Grapes, fresh"/>
    <s v="Exports"/>
    <s v="no estimation"/>
  </r>
  <r>
    <x v="8"/>
    <x v="0"/>
    <x v="5"/>
    <n v="261518776"/>
    <s v="kg"/>
    <n v="314290211"/>
    <s v="Grapes, fresh"/>
    <s v="Exports"/>
    <s v="no estimation"/>
  </r>
  <r>
    <x v="9"/>
    <x v="0"/>
    <x v="0"/>
    <n v="19962520"/>
    <s v="kg"/>
    <n v="29813278"/>
    <s v="Grapes, fresh"/>
    <s v="Exports"/>
    <s v="no estimation"/>
  </r>
  <r>
    <x v="9"/>
    <x v="0"/>
    <x v="1"/>
    <n v="1956270"/>
    <s v="kg"/>
    <n v="2221268"/>
    <s v="Grapes, fresh"/>
    <s v="Exports"/>
    <s v="no estimation"/>
  </r>
  <r>
    <x v="9"/>
    <x v="0"/>
    <x v="2"/>
    <n v="14799537"/>
    <s v="kg"/>
    <n v="16895214"/>
    <s v="Grapes, fresh"/>
    <s v="Exports"/>
    <s v="no estimation"/>
  </r>
  <r>
    <x v="9"/>
    <x v="0"/>
    <x v="3"/>
    <n v="110255976"/>
    <s v="kg"/>
    <n v="150123389"/>
    <s v="Grapes, fresh"/>
    <s v="Exports"/>
    <s v="no estimation"/>
  </r>
  <r>
    <x v="9"/>
    <x v="0"/>
    <x v="4"/>
    <n v="58994640"/>
    <s v="kg"/>
    <n v="72698274"/>
    <s v="Grapes, fresh"/>
    <s v="Exports"/>
    <s v="no estimation"/>
  </r>
  <r>
    <x v="9"/>
    <x v="0"/>
    <x v="5"/>
    <n v="270876773"/>
    <s v="kg"/>
    <n v="358492428"/>
    <s v="Grapes, fresh"/>
    <s v="Exports"/>
    <s v="no estimation"/>
  </r>
  <r>
    <x v="10"/>
    <x v="0"/>
    <x v="0"/>
    <n v="3098020"/>
    <s v="kg"/>
    <n v="5584393"/>
    <s v="Grapes, fresh"/>
    <s v="Exports"/>
    <s v="no estimation"/>
  </r>
  <r>
    <x v="10"/>
    <x v="0"/>
    <x v="1"/>
    <n v="2143196"/>
    <s v="kg"/>
    <n v="3131662"/>
    <s v="Grapes, fresh"/>
    <s v="Exports"/>
    <s v="no estimation"/>
  </r>
  <r>
    <x v="10"/>
    <x v="0"/>
    <x v="2"/>
    <n v="11018758"/>
    <s v="kg"/>
    <n v="12131151"/>
    <s v="Grapes, fresh"/>
    <s v="Exports"/>
    <s v="no estimation"/>
  </r>
  <r>
    <x v="10"/>
    <x v="0"/>
    <x v="3"/>
    <n v="115224382"/>
    <s v="kg"/>
    <n v="184753674"/>
    <s v="Grapes, fresh"/>
    <s v="Exports"/>
    <s v="no estimation"/>
  </r>
  <r>
    <x v="10"/>
    <x v="0"/>
    <x v="4"/>
    <n v="49957003"/>
    <s v="kg"/>
    <n v="79837544"/>
    <s v="Grapes, fresh"/>
    <s v="Exports"/>
    <s v="no estimation"/>
  </r>
  <r>
    <x v="10"/>
    <x v="0"/>
    <x v="5"/>
    <n v="259521006"/>
    <s v="kg"/>
    <n v="420833128"/>
    <s v="Grapes, fresh"/>
    <s v="Exports"/>
    <s v="both quantity and netweight"/>
  </r>
  <r>
    <x v="11"/>
    <x v="0"/>
    <x v="0"/>
    <n v="278992"/>
    <s v="kg"/>
    <n v="457737"/>
    <s v="Grapes, fresh"/>
    <s v="Exports"/>
    <s v="no estimation"/>
  </r>
  <r>
    <x v="11"/>
    <x v="0"/>
    <x v="1"/>
    <n v="1808499"/>
    <s v="kg"/>
    <n v="2449334"/>
    <s v="Grapes, fresh"/>
    <s v="Exports"/>
    <s v="no estimation"/>
  </r>
  <r>
    <x v="11"/>
    <x v="0"/>
    <x v="2"/>
    <n v="10413279"/>
    <s v="kg"/>
    <n v="11735981"/>
    <s v="Grapes, fresh"/>
    <s v="Exports"/>
    <s v="no estimation"/>
  </r>
  <r>
    <x v="11"/>
    <x v="0"/>
    <x v="3"/>
    <n v="115114735"/>
    <s v="kg"/>
    <n v="188866457"/>
    <s v="Grapes, fresh"/>
    <s v="Exports"/>
    <s v="no estimation"/>
  </r>
  <r>
    <x v="11"/>
    <x v="0"/>
    <x v="4"/>
    <n v="48088991"/>
    <s v="kg"/>
    <n v="88242249"/>
    <s v="Grapes, fresh"/>
    <s v="Exports"/>
    <s v="no estimation"/>
  </r>
  <r>
    <x v="11"/>
    <x v="0"/>
    <x v="5"/>
    <n v="253139906"/>
    <s v="kg"/>
    <n v="430399232"/>
    <s v="Grapes, fresh"/>
    <s v="Exports"/>
    <s v="no estimation"/>
  </r>
  <r>
    <x v="12"/>
    <x v="0"/>
    <x v="0"/>
    <n v="72600"/>
    <s v="kg"/>
    <n v="118866"/>
    <s v="Grapes, fresh"/>
    <s v="Exports"/>
    <s v="no estimation"/>
  </r>
  <r>
    <x v="12"/>
    <x v="0"/>
    <x v="1"/>
    <n v="1612039"/>
    <s v="kg"/>
    <n v="2017589"/>
    <s v="Grapes, fresh"/>
    <s v="Exports"/>
    <s v="no estimation"/>
  </r>
  <r>
    <x v="12"/>
    <x v="0"/>
    <x v="2"/>
    <n v="8302583"/>
    <s v="kg"/>
    <n v="7471920"/>
    <s v="Grapes, fresh"/>
    <s v="Exports"/>
    <s v="no estimation"/>
  </r>
  <r>
    <x v="12"/>
    <x v="0"/>
    <x v="3"/>
    <n v="119417535"/>
    <s v="kg"/>
    <n v="183949482"/>
    <s v="Grapes, fresh"/>
    <s v="Exports"/>
    <s v="no estimation"/>
  </r>
  <r>
    <x v="12"/>
    <x v="0"/>
    <x v="4"/>
    <n v="47463848"/>
    <s v="kg"/>
    <n v="83628452"/>
    <s v="Grapes, fresh"/>
    <s v="Exports"/>
    <s v="no estimation"/>
  </r>
  <r>
    <x v="12"/>
    <x v="0"/>
    <x v="5"/>
    <n v="267503473"/>
    <s v="kg"/>
    <n v="433261943"/>
    <s v="Grapes, fresh"/>
    <s v="Exports"/>
    <s v="no estimation"/>
  </r>
  <r>
    <x v="13"/>
    <x v="0"/>
    <x v="0"/>
    <n v="296706"/>
    <s v="kg"/>
    <n v="759822"/>
    <s v="Grapes, fresh"/>
    <s v="Exports"/>
    <s v="no estimation"/>
  </r>
  <r>
    <x v="13"/>
    <x v="0"/>
    <x v="1"/>
    <n v="1524408"/>
    <s v="kg"/>
    <n v="2326249"/>
    <s v="Grapes, fresh"/>
    <s v="Exports"/>
    <s v="no estimation"/>
  </r>
  <r>
    <x v="13"/>
    <x v="0"/>
    <x v="2"/>
    <n v="7148863"/>
    <s v="kg"/>
    <n v="7457231"/>
    <s v="Grapes, fresh"/>
    <s v="Exports"/>
    <s v="no estimation"/>
  </r>
  <r>
    <x v="13"/>
    <x v="0"/>
    <x v="3"/>
    <n v="129647186"/>
    <s v="kg"/>
    <n v="194200155"/>
    <s v="Grapes, fresh"/>
    <s v="Exports"/>
    <s v="no estimation"/>
  </r>
  <r>
    <x v="13"/>
    <x v="0"/>
    <x v="4"/>
    <n v="57557221"/>
    <s v="kg"/>
    <n v="90883546"/>
    <s v="Grapes, fresh"/>
    <s v="Exports"/>
    <s v="no estimation"/>
  </r>
  <r>
    <x v="13"/>
    <x v="0"/>
    <x v="5"/>
    <n v="283238512"/>
    <s v="kg"/>
    <n v="441038751"/>
    <s v="Grapes, fresh"/>
    <s v="Exports"/>
    <s v="no estimation"/>
  </r>
  <r>
    <x v="14"/>
    <x v="0"/>
    <x v="0"/>
    <n v="627364"/>
    <s v="kg"/>
    <n v="1161020"/>
    <s v="Grapes, fresh"/>
    <s v="Exports"/>
    <s v="no estimation"/>
  </r>
  <r>
    <x v="14"/>
    <x v="0"/>
    <x v="1"/>
    <n v="1854260"/>
    <s v="kg"/>
    <n v="2353901"/>
    <s v="Grapes, fresh"/>
    <s v="Exports"/>
    <s v="no estimation"/>
  </r>
  <r>
    <x v="14"/>
    <x v="0"/>
    <x v="2"/>
    <n v="9202120"/>
    <s v="kg"/>
    <n v="11562974"/>
    <s v="Grapes, fresh"/>
    <s v="Exports"/>
    <s v="no estimation"/>
  </r>
  <r>
    <x v="14"/>
    <x v="0"/>
    <x v="3"/>
    <n v="134653687"/>
    <s v="kg"/>
    <n v="214489401"/>
    <s v="Grapes, fresh"/>
    <s v="Exports"/>
    <s v="no estimation"/>
  </r>
  <r>
    <x v="14"/>
    <x v="0"/>
    <x v="4"/>
    <n v="65731926"/>
    <s v="kg"/>
    <n v="116118859"/>
    <s v="Grapes, fresh"/>
    <s v="Exports"/>
    <s v="no estimation"/>
  </r>
  <r>
    <x v="14"/>
    <x v="0"/>
    <x v="5"/>
    <n v="298424427"/>
    <s v="kg"/>
    <n v="498014133"/>
    <s v="Grapes, fresh"/>
    <s v="Exports"/>
    <s v="no estimation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49">
  <r>
    <x v="0"/>
    <x v="0"/>
    <x v="0"/>
    <n v="17314700"/>
    <s v="kg"/>
    <n v="22012000"/>
    <s v="Grapes, fresh"/>
    <s v="Imports"/>
    <s v="no estimation"/>
  </r>
  <r>
    <x v="0"/>
    <x v="0"/>
    <x v="1"/>
    <n v="1311800"/>
    <s v="kg"/>
    <n v="2073000"/>
    <s v="Grapes, fresh"/>
    <s v="Imports"/>
    <s v="no estimation"/>
  </r>
  <r>
    <x v="0"/>
    <x v="0"/>
    <x v="2"/>
    <n v="16137400"/>
    <s v="kg"/>
    <n v="25264000"/>
    <s v="Grapes, fresh"/>
    <s v="Imports"/>
    <s v="no estimation"/>
  </r>
  <r>
    <x v="0"/>
    <x v="0"/>
    <x v="3"/>
    <n v="84300"/>
    <s v="kg"/>
    <n v="164000"/>
    <s v="Grapes, fresh"/>
    <s v="Imports"/>
    <s v="no estimation"/>
  </r>
  <r>
    <x v="0"/>
    <x v="0"/>
    <x v="4"/>
    <n v="28275600"/>
    <s v="kg"/>
    <n v="25475000"/>
    <s v="Grapes, fresh"/>
    <s v="Imports"/>
    <s v="no estimation"/>
  </r>
  <r>
    <x v="0"/>
    <x v="0"/>
    <x v="5"/>
    <n v="198312700"/>
    <s v="kg"/>
    <n v="149685000"/>
    <s v="Grapes, fresh"/>
    <s v="Imports"/>
    <s v="no estimation"/>
  </r>
  <r>
    <x v="0"/>
    <x v="0"/>
    <x v="6"/>
    <n v="19172100"/>
    <s v="kg"/>
    <n v="25092000"/>
    <s v="Grapes, fresh"/>
    <s v="Imports"/>
    <s v="no estimation"/>
  </r>
  <r>
    <x v="0"/>
    <x v="0"/>
    <x v="7"/>
    <n v="29896600"/>
    <s v="kg"/>
    <n v="29228000"/>
    <s v="Grapes, fresh"/>
    <s v="Imports"/>
    <s v="no estimation"/>
  </r>
  <r>
    <x v="0"/>
    <x v="0"/>
    <x v="8"/>
    <n v="28096800"/>
    <s v="kg"/>
    <n v="19843000"/>
    <s v="Grapes, fresh"/>
    <s v="Imports"/>
    <s v="no estimation"/>
  </r>
  <r>
    <x v="0"/>
    <x v="0"/>
    <x v="9"/>
    <n v="349067100"/>
    <s v="kg"/>
    <n v="311722000"/>
    <s v="Grapes, fresh"/>
    <s v="Imports"/>
    <s v="no estimation"/>
  </r>
  <r>
    <x v="1"/>
    <x v="0"/>
    <x v="0"/>
    <n v="16172300"/>
    <s v="kg"/>
    <n v="23585000"/>
    <s v="Grapes, fresh"/>
    <s v="Imports"/>
    <s v="no estimation"/>
  </r>
  <r>
    <x v="1"/>
    <x v="0"/>
    <x v="1"/>
    <n v="4742500"/>
    <s v="kg"/>
    <n v="7105000"/>
    <s v="Grapes, fresh"/>
    <s v="Imports"/>
    <s v="no estimation"/>
  </r>
  <r>
    <x v="1"/>
    <x v="0"/>
    <x v="2"/>
    <n v="18045500"/>
    <s v="kg"/>
    <n v="30493000"/>
    <s v="Grapes, fresh"/>
    <s v="Imports"/>
    <s v="no estimation"/>
  </r>
  <r>
    <x v="1"/>
    <x v="0"/>
    <x v="3"/>
    <n v="533600"/>
    <s v="kg"/>
    <n v="831000"/>
    <s v="Grapes, fresh"/>
    <s v="Imports"/>
    <s v="no estimation"/>
  </r>
  <r>
    <x v="1"/>
    <x v="0"/>
    <x v="4"/>
    <n v="41105100"/>
    <s v="kg"/>
    <n v="41775000"/>
    <s v="Grapes, fresh"/>
    <s v="Imports"/>
    <s v="no estimation"/>
  </r>
  <r>
    <x v="1"/>
    <x v="0"/>
    <x v="5"/>
    <n v="194545600"/>
    <s v="kg"/>
    <n v="160956000"/>
    <s v="Grapes, fresh"/>
    <s v="Imports"/>
    <s v="no estimation"/>
  </r>
  <r>
    <x v="1"/>
    <x v="0"/>
    <x v="6"/>
    <n v="33463400"/>
    <s v="kg"/>
    <n v="53348000"/>
    <s v="Grapes, fresh"/>
    <s v="Imports"/>
    <s v="no estimation"/>
  </r>
  <r>
    <x v="1"/>
    <x v="0"/>
    <x v="7"/>
    <n v="24763700"/>
    <s v="kg"/>
    <n v="24641000"/>
    <s v="Grapes, fresh"/>
    <s v="Imports"/>
    <s v="no estimation"/>
  </r>
  <r>
    <x v="1"/>
    <x v="0"/>
    <x v="8"/>
    <n v="20141200"/>
    <s v="kg"/>
    <n v="15658000"/>
    <s v="Grapes, fresh"/>
    <s v="Imports"/>
    <s v="no estimation"/>
  </r>
  <r>
    <x v="1"/>
    <x v="0"/>
    <x v="9"/>
    <n v="363171300"/>
    <s v="kg"/>
    <n v="371780000"/>
    <s v="Grapes, fresh"/>
    <s v="Imports"/>
    <s v="no estimation"/>
  </r>
  <r>
    <x v="2"/>
    <x v="0"/>
    <x v="0"/>
    <n v="18393800"/>
    <s v="kg"/>
    <n v="27240000"/>
    <s v="Grapes, fresh"/>
    <s v="Imports"/>
    <s v="no estimation"/>
  </r>
  <r>
    <x v="2"/>
    <x v="0"/>
    <x v="1"/>
    <n v="2788100"/>
    <s v="kg"/>
    <n v="4157000"/>
    <s v="Grapes, fresh"/>
    <s v="Imports"/>
    <s v="no estimation"/>
  </r>
  <r>
    <x v="2"/>
    <x v="0"/>
    <x v="2"/>
    <n v="13682400"/>
    <s v="kg"/>
    <n v="21630000"/>
    <s v="Grapes, fresh"/>
    <s v="Imports"/>
    <s v="no estimation"/>
  </r>
  <r>
    <x v="2"/>
    <x v="0"/>
    <x v="3"/>
    <n v="1135300"/>
    <s v="kg"/>
    <n v="2085000"/>
    <s v="Grapes, fresh"/>
    <s v="Imports"/>
    <s v="no estimation"/>
  </r>
  <r>
    <x v="2"/>
    <x v="0"/>
    <x v="4"/>
    <n v="26583500"/>
    <s v="kg"/>
    <n v="34472000"/>
    <s v="Grapes, fresh"/>
    <s v="Imports"/>
    <s v="no estimation"/>
  </r>
  <r>
    <x v="2"/>
    <x v="0"/>
    <x v="5"/>
    <n v="163160500"/>
    <s v="kg"/>
    <n v="155213000"/>
    <s v="Grapes, fresh"/>
    <s v="Imports"/>
    <s v="no estimation"/>
  </r>
  <r>
    <x v="2"/>
    <x v="0"/>
    <x v="6"/>
    <n v="31072600"/>
    <s v="kg"/>
    <n v="43222000"/>
    <s v="Grapes, fresh"/>
    <s v="Imports"/>
    <s v="no estimation"/>
  </r>
  <r>
    <x v="2"/>
    <x v="0"/>
    <x v="7"/>
    <n v="28565100"/>
    <s v="kg"/>
    <n v="28994000"/>
    <s v="Grapes, fresh"/>
    <s v="Imports"/>
    <s v="no estimation"/>
  </r>
  <r>
    <x v="2"/>
    <x v="0"/>
    <x v="8"/>
    <n v="17035700"/>
    <s v="kg"/>
    <n v="13932000"/>
    <s v="Grapes, fresh"/>
    <s v="Imports"/>
    <s v="no estimation"/>
  </r>
  <r>
    <x v="2"/>
    <x v="0"/>
    <x v="9"/>
    <n v="309881200"/>
    <s v="kg"/>
    <n v="343054000"/>
    <s v="Grapes, fresh"/>
    <s v="Imports"/>
    <s v="no estimation"/>
  </r>
  <r>
    <x v="3"/>
    <x v="0"/>
    <x v="0"/>
    <n v="21184900"/>
    <s v="kg"/>
    <n v="32734000"/>
    <s v="Grapes, fresh"/>
    <s v="Imports"/>
    <s v="no estimation"/>
  </r>
  <r>
    <x v="3"/>
    <x v="0"/>
    <x v="1"/>
    <n v="2679600"/>
    <s v="kg"/>
    <n v="4920000"/>
    <s v="Grapes, fresh"/>
    <s v="Imports"/>
    <s v="no estimation"/>
  </r>
  <r>
    <x v="3"/>
    <x v="0"/>
    <x v="2"/>
    <n v="25896100"/>
    <s v="kg"/>
    <n v="44370000"/>
    <s v="Grapes, fresh"/>
    <s v="Imports"/>
    <s v="no estimation"/>
  </r>
  <r>
    <x v="3"/>
    <x v="0"/>
    <x v="3"/>
    <n v="1158100"/>
    <s v="kg"/>
    <n v="2057000"/>
    <s v="Grapes, fresh"/>
    <s v="Imports"/>
    <s v="no estimation"/>
  </r>
  <r>
    <x v="3"/>
    <x v="0"/>
    <x v="4"/>
    <n v="35039100"/>
    <s v="kg"/>
    <n v="52055000"/>
    <s v="Grapes, fresh"/>
    <s v="Imports"/>
    <s v="no estimation"/>
  </r>
  <r>
    <x v="3"/>
    <x v="0"/>
    <x v="5"/>
    <n v="148596200"/>
    <s v="kg"/>
    <n v="165849000"/>
    <s v="Grapes, fresh"/>
    <s v="Imports"/>
    <s v="no estimation"/>
  </r>
  <r>
    <x v="3"/>
    <x v="0"/>
    <x v="6"/>
    <n v="33509400"/>
    <s v="kg"/>
    <n v="55784000"/>
    <s v="Grapes, fresh"/>
    <s v="Imports"/>
    <s v="no estimation"/>
  </r>
  <r>
    <x v="3"/>
    <x v="0"/>
    <x v="7"/>
    <n v="32790000"/>
    <s v="kg"/>
    <n v="39135000"/>
    <s v="Grapes, fresh"/>
    <s v="Imports"/>
    <s v="no estimation"/>
  </r>
  <r>
    <x v="3"/>
    <x v="0"/>
    <x v="8"/>
    <n v="12078900"/>
    <s v="kg"/>
    <n v="11461000"/>
    <s v="Grapes, fresh"/>
    <s v="Imports"/>
    <s v="no estimation"/>
  </r>
  <r>
    <x v="3"/>
    <x v="0"/>
    <x v="9"/>
    <n v="323112000"/>
    <s v="kg"/>
    <n v="426668000"/>
    <s v="Grapes, fresh"/>
    <s v="Imports"/>
    <s v="no estimation"/>
  </r>
  <r>
    <x v="4"/>
    <x v="0"/>
    <x v="0"/>
    <n v="24129000"/>
    <s v="kg"/>
    <n v="37957000"/>
    <s v="Grapes, fresh"/>
    <s v="Imports"/>
    <s v="no estimation"/>
  </r>
  <r>
    <x v="4"/>
    <x v="0"/>
    <x v="1"/>
    <n v="19952500"/>
    <s v="kg"/>
    <n v="41797000"/>
    <s v="Grapes, fresh"/>
    <s v="Imports"/>
    <s v="no estimation"/>
  </r>
  <r>
    <x v="4"/>
    <x v="0"/>
    <x v="2"/>
    <n v="25678900"/>
    <s v="kg"/>
    <n v="42041000"/>
    <s v="Grapes, fresh"/>
    <s v="Imports"/>
    <s v="no estimation"/>
  </r>
  <r>
    <x v="4"/>
    <x v="0"/>
    <x v="3"/>
    <n v="1862500"/>
    <s v="kg"/>
    <n v="3217000"/>
    <s v="Grapes, fresh"/>
    <s v="Imports"/>
    <s v="no estimation"/>
  </r>
  <r>
    <x v="4"/>
    <x v="0"/>
    <x v="4"/>
    <n v="41235200"/>
    <s v="kg"/>
    <n v="57175000"/>
    <s v="Grapes, fresh"/>
    <s v="Imports"/>
    <s v="no estimation"/>
  </r>
  <r>
    <x v="4"/>
    <x v="0"/>
    <x v="5"/>
    <n v="124339600"/>
    <s v="kg"/>
    <n v="138107000"/>
    <s v="Grapes, fresh"/>
    <s v="Imports"/>
    <s v="no estimation"/>
  </r>
  <r>
    <x v="4"/>
    <x v="0"/>
    <x v="6"/>
    <n v="46540800"/>
    <s v="kg"/>
    <n v="75822000"/>
    <s v="Grapes, fresh"/>
    <s v="Imports"/>
    <s v="no estimation"/>
  </r>
  <r>
    <x v="4"/>
    <x v="0"/>
    <x v="7"/>
    <n v="23468500"/>
    <s v="kg"/>
    <n v="28887000"/>
    <s v="Grapes, fresh"/>
    <s v="Imports"/>
    <s v="no estimation"/>
  </r>
  <r>
    <x v="4"/>
    <x v="0"/>
    <x v="8"/>
    <n v="18572200"/>
    <s v="kg"/>
    <n v="19303000"/>
    <s v="Grapes, fresh"/>
    <s v="Imports"/>
    <s v="no estimation"/>
  </r>
  <r>
    <x v="4"/>
    <x v="0"/>
    <x v="9"/>
    <n v="336478000"/>
    <s v="kg"/>
    <n v="465604000"/>
    <s v="Grapes, fresh"/>
    <s v="Imports"/>
    <s v="no estimation"/>
  </r>
  <r>
    <x v="5"/>
    <x v="0"/>
    <x v="0"/>
    <n v="24919800"/>
    <s v="kg"/>
    <n v="41776000"/>
    <s v="Grapes, fresh"/>
    <s v="Imports"/>
    <s v="both quantity and netweight"/>
  </r>
  <r>
    <x v="5"/>
    <x v="0"/>
    <x v="1"/>
    <n v="19112500"/>
    <s v="kg"/>
    <n v="42376000"/>
    <s v="Grapes, fresh"/>
    <s v="Imports"/>
    <s v="both quantity and netweight"/>
  </r>
  <r>
    <x v="5"/>
    <x v="0"/>
    <x v="2"/>
    <n v="24869300"/>
    <s v="kg"/>
    <n v="46203000"/>
    <s v="Grapes, fresh"/>
    <s v="Imports"/>
    <s v="both quantity and netweight"/>
  </r>
  <r>
    <x v="5"/>
    <x v="0"/>
    <x v="3"/>
    <n v="3782100"/>
    <s v="kg"/>
    <n v="6625000"/>
    <s v="Grapes, fresh"/>
    <s v="Imports"/>
    <s v="both quantity and netweight"/>
  </r>
  <r>
    <x v="5"/>
    <x v="0"/>
    <x v="4"/>
    <n v="48234400"/>
    <s v="kg"/>
    <n v="67936000"/>
    <s v="Grapes, fresh"/>
    <s v="Imports"/>
    <s v="both quantity and netweight"/>
  </r>
  <r>
    <x v="5"/>
    <x v="0"/>
    <x v="5"/>
    <n v="167971900"/>
    <s v="kg"/>
    <n v="187633000"/>
    <s v="Grapes, fresh"/>
    <s v="Imports"/>
    <s v="both quantity and netweight"/>
  </r>
  <r>
    <x v="5"/>
    <x v="0"/>
    <x v="6"/>
    <n v="46364400"/>
    <s v="kg"/>
    <n v="83893000"/>
    <s v="Grapes, fresh"/>
    <s v="Imports"/>
    <s v="both quantity and netweight"/>
  </r>
  <r>
    <x v="5"/>
    <x v="0"/>
    <x v="7"/>
    <n v="23733400"/>
    <s v="kg"/>
    <n v="30613000"/>
    <s v="Grapes, fresh"/>
    <s v="Imports"/>
    <s v="both quantity and netweight"/>
  </r>
  <r>
    <x v="5"/>
    <x v="0"/>
    <x v="8"/>
    <n v="19425900"/>
    <s v="kg"/>
    <n v="19268000"/>
    <s v="Grapes, fresh"/>
    <s v="Imports"/>
    <s v="both quantity and netweight"/>
  </r>
  <r>
    <x v="5"/>
    <x v="0"/>
    <x v="9"/>
    <n v="392749908"/>
    <s v="kg"/>
    <n v="554422000"/>
    <s v="Grapes, fresh"/>
    <s v="Imports"/>
    <s v="both quantity and netweight"/>
  </r>
  <r>
    <x v="6"/>
    <x v="0"/>
    <x v="0"/>
    <n v="26387400"/>
    <s v="kg"/>
    <n v="39570000"/>
    <s v="Grapes, fresh"/>
    <s v="Imports"/>
    <s v="no estimation"/>
  </r>
  <r>
    <x v="6"/>
    <x v="0"/>
    <x v="1"/>
    <n v="26106700"/>
    <s v="kg"/>
    <n v="57011000"/>
    <s v="Grapes, fresh"/>
    <s v="Imports"/>
    <s v="no estimation"/>
  </r>
  <r>
    <x v="6"/>
    <x v="0"/>
    <x v="2"/>
    <n v="24717400"/>
    <s v="kg"/>
    <n v="39142000"/>
    <s v="Grapes, fresh"/>
    <s v="Imports"/>
    <s v="no estimation"/>
  </r>
  <r>
    <x v="6"/>
    <x v="0"/>
    <x v="3"/>
    <n v="4312600"/>
    <s v="kg"/>
    <n v="8614000"/>
    <s v="Grapes, fresh"/>
    <s v="Imports"/>
    <s v="no estimation"/>
  </r>
  <r>
    <x v="6"/>
    <x v="0"/>
    <x v="4"/>
    <n v="41874000"/>
    <s v="kg"/>
    <n v="68152000"/>
    <s v="Grapes, fresh"/>
    <s v="Imports"/>
    <s v="no estimation"/>
  </r>
  <r>
    <x v="6"/>
    <x v="0"/>
    <x v="5"/>
    <n v="129667100"/>
    <s v="kg"/>
    <n v="178311000"/>
    <s v="Grapes, fresh"/>
    <s v="Imports"/>
    <s v="no estimation"/>
  </r>
  <r>
    <x v="6"/>
    <x v="0"/>
    <x v="6"/>
    <n v="45364200"/>
    <s v="kg"/>
    <n v="77239000"/>
    <s v="Grapes, fresh"/>
    <s v="Imports"/>
    <s v="no estimation"/>
  </r>
  <r>
    <x v="0"/>
    <x v="0"/>
    <x v="10"/>
    <n v="67900"/>
    <s v="kg"/>
    <n v="92000"/>
    <s v="Grapes, fresh"/>
    <s v="Imports"/>
    <s v="no estimation"/>
  </r>
  <r>
    <x v="1"/>
    <x v="0"/>
    <x v="10"/>
    <n v="36000"/>
    <s v="kg"/>
    <n v="62000"/>
    <s v="Grapes, fresh"/>
    <s v="Imports"/>
    <s v="no estimation"/>
  </r>
  <r>
    <x v="5"/>
    <x v="0"/>
    <x v="10"/>
    <n v="6900"/>
    <s v="kg"/>
    <n v="20000"/>
    <s v="Grapes, fresh"/>
    <s v="Imports"/>
    <s v="both quantity and netweight"/>
  </r>
  <r>
    <x v="6"/>
    <x v="0"/>
    <x v="10"/>
    <n v="91700"/>
    <s v="kg"/>
    <n v="197000"/>
    <s v="Grapes, fresh"/>
    <s v="Imports"/>
    <s v="no estimation"/>
  </r>
  <r>
    <x v="7"/>
    <x v="0"/>
    <x v="10"/>
    <n v="58300"/>
    <s v="kg"/>
    <n v="132000"/>
    <s v="Grapes, fresh"/>
    <s v="Imports"/>
    <s v="no estimation"/>
  </r>
  <r>
    <x v="8"/>
    <x v="0"/>
    <x v="10"/>
    <n v="540900"/>
    <s v="kg"/>
    <n v="1178000"/>
    <s v="Grapes, fresh"/>
    <s v="Imports"/>
    <s v="no estimation"/>
  </r>
  <r>
    <x v="9"/>
    <x v="0"/>
    <x v="10"/>
    <n v="230800"/>
    <s v="kg"/>
    <n v="713000"/>
    <s v="Grapes, fresh"/>
    <s v="Imports"/>
    <s v="no estimation"/>
  </r>
  <r>
    <x v="10"/>
    <x v="0"/>
    <x v="10"/>
    <n v="349800"/>
    <s v="kg"/>
    <n v="952575"/>
    <s v="Grapes, fresh"/>
    <s v="Imports"/>
    <s v="no estimation"/>
  </r>
  <r>
    <x v="11"/>
    <x v="0"/>
    <x v="10"/>
    <n v="76026"/>
    <s v="kg"/>
    <n v="153110"/>
    <s v="Grapes, fresh"/>
    <s v="Imports"/>
    <s v="no estimation"/>
  </r>
  <r>
    <x v="6"/>
    <x v="0"/>
    <x v="7"/>
    <n v="20012400"/>
    <s v="kg"/>
    <n v="32193000"/>
    <s v="Grapes, fresh"/>
    <s v="Imports"/>
    <s v="no estimation"/>
  </r>
  <r>
    <x v="6"/>
    <x v="0"/>
    <x v="8"/>
    <n v="16412500"/>
    <s v="kg"/>
    <n v="15698000"/>
    <s v="Grapes, fresh"/>
    <s v="Imports"/>
    <s v="no estimation"/>
  </r>
  <r>
    <x v="6"/>
    <x v="0"/>
    <x v="9"/>
    <n v="351913500"/>
    <s v="kg"/>
    <n v="546125000"/>
    <s v="Grapes, fresh"/>
    <s v="Imports"/>
    <s v="no estimation"/>
  </r>
  <r>
    <x v="7"/>
    <x v="0"/>
    <x v="0"/>
    <n v="24625800"/>
    <s v="kg"/>
    <n v="40827000"/>
    <s v="Grapes, fresh"/>
    <s v="Imports"/>
    <s v="no estimation"/>
  </r>
  <r>
    <x v="7"/>
    <x v="0"/>
    <x v="1"/>
    <n v="31440200"/>
    <s v="kg"/>
    <n v="97185000"/>
    <s v="Grapes, fresh"/>
    <s v="Imports"/>
    <s v="no estimation"/>
  </r>
  <r>
    <x v="7"/>
    <x v="0"/>
    <x v="2"/>
    <n v="21993400"/>
    <s v="kg"/>
    <n v="41854000"/>
    <s v="Grapes, fresh"/>
    <s v="Imports"/>
    <s v="no estimation"/>
  </r>
  <r>
    <x v="7"/>
    <x v="0"/>
    <x v="3"/>
    <n v="6428600"/>
    <s v="kg"/>
    <n v="18749000"/>
    <s v="Grapes, fresh"/>
    <s v="Imports"/>
    <s v="no estimation"/>
  </r>
  <r>
    <x v="7"/>
    <x v="0"/>
    <x v="4"/>
    <n v="28342700"/>
    <s v="kg"/>
    <n v="64694000"/>
    <s v="Grapes, fresh"/>
    <s v="Imports"/>
    <s v="no estimation"/>
  </r>
  <r>
    <x v="7"/>
    <x v="0"/>
    <x v="5"/>
    <n v="117083700"/>
    <s v="kg"/>
    <n v="204682000"/>
    <s v="Grapes, fresh"/>
    <s v="Imports"/>
    <s v="no estimation"/>
  </r>
  <r>
    <x v="7"/>
    <x v="0"/>
    <x v="6"/>
    <n v="37443300"/>
    <s v="kg"/>
    <n v="71941000"/>
    <s v="Grapes, fresh"/>
    <s v="Imports"/>
    <s v="no estimation"/>
  </r>
  <r>
    <x v="7"/>
    <x v="0"/>
    <x v="7"/>
    <n v="14139400"/>
    <s v="kg"/>
    <n v="30684000"/>
    <s v="Grapes, fresh"/>
    <s v="Imports"/>
    <s v="no estimation"/>
  </r>
  <r>
    <x v="7"/>
    <x v="0"/>
    <x v="8"/>
    <n v="14195700"/>
    <s v="kg"/>
    <n v="15614000"/>
    <s v="Grapes, fresh"/>
    <s v="Imports"/>
    <s v="no estimation"/>
  </r>
  <r>
    <x v="7"/>
    <x v="0"/>
    <x v="9"/>
    <n v="307051200"/>
    <s v="kg"/>
    <n v="611954000"/>
    <s v="Grapes, fresh"/>
    <s v="Imports"/>
    <s v="no estimation"/>
  </r>
  <r>
    <x v="8"/>
    <x v="0"/>
    <x v="0"/>
    <n v="15458000"/>
    <s v="kg"/>
    <n v="36971000"/>
    <s v="Grapes, fresh"/>
    <s v="Imports"/>
    <s v="no estimation"/>
  </r>
  <r>
    <x v="8"/>
    <x v="0"/>
    <x v="1"/>
    <n v="13696600"/>
    <s v="kg"/>
    <n v="35612000"/>
    <s v="Grapes, fresh"/>
    <s v="Imports"/>
    <s v="no estimation"/>
  </r>
  <r>
    <x v="8"/>
    <x v="0"/>
    <x v="2"/>
    <n v="28476200"/>
    <s v="kg"/>
    <n v="62635000"/>
    <s v="Grapes, fresh"/>
    <s v="Imports"/>
    <s v="no estimation"/>
  </r>
  <r>
    <x v="8"/>
    <x v="0"/>
    <x v="3"/>
    <n v="6546100"/>
    <s v="kg"/>
    <n v="19247000"/>
    <s v="Grapes, fresh"/>
    <s v="Imports"/>
    <s v="no estimation"/>
  </r>
  <r>
    <x v="8"/>
    <x v="0"/>
    <x v="4"/>
    <n v="34274000"/>
    <s v="kg"/>
    <n v="71170000"/>
    <s v="Grapes, fresh"/>
    <s v="Imports"/>
    <s v="no estimation"/>
  </r>
  <r>
    <x v="8"/>
    <x v="0"/>
    <x v="5"/>
    <n v="129650100"/>
    <s v="kg"/>
    <n v="230265000"/>
    <s v="Grapes, fresh"/>
    <s v="Imports"/>
    <s v="no estimation"/>
  </r>
  <r>
    <x v="8"/>
    <x v="0"/>
    <x v="6"/>
    <n v="32660500"/>
    <s v="kg"/>
    <n v="79688000"/>
    <s v="Grapes, fresh"/>
    <s v="Imports"/>
    <s v="no estimation"/>
  </r>
  <r>
    <x v="8"/>
    <x v="0"/>
    <x v="7"/>
    <n v="19751700"/>
    <s v="kg"/>
    <n v="43504000"/>
    <s v="Grapes, fresh"/>
    <s v="Imports"/>
    <s v="no estimation"/>
  </r>
  <r>
    <x v="8"/>
    <x v="0"/>
    <x v="8"/>
    <n v="13716000"/>
    <s v="kg"/>
    <n v="14847000"/>
    <s v="Grapes, fresh"/>
    <s v="Imports"/>
    <s v="no estimation"/>
  </r>
  <r>
    <x v="8"/>
    <x v="0"/>
    <x v="9"/>
    <n v="305685100"/>
    <s v="kg"/>
    <n v="619495000"/>
    <s v="Grapes, fresh"/>
    <s v="Imports"/>
    <s v="no estimation"/>
  </r>
  <r>
    <x v="9"/>
    <x v="0"/>
    <x v="0"/>
    <n v="12361700"/>
    <s v="kg"/>
    <n v="26254000"/>
    <s v="Grapes, fresh"/>
    <s v="Imports"/>
    <s v="no estimation"/>
  </r>
  <r>
    <x v="9"/>
    <x v="0"/>
    <x v="1"/>
    <n v="18019700"/>
    <s v="kg"/>
    <n v="47200000"/>
    <s v="Grapes, fresh"/>
    <s v="Imports"/>
    <s v="no estimation"/>
  </r>
  <r>
    <x v="9"/>
    <x v="0"/>
    <x v="2"/>
    <n v="25295900"/>
    <s v="kg"/>
    <n v="52508000"/>
    <s v="Grapes, fresh"/>
    <s v="Imports"/>
    <s v="no estimation"/>
  </r>
  <r>
    <x v="9"/>
    <x v="0"/>
    <x v="3"/>
    <n v="11072300"/>
    <s v="kg"/>
    <n v="32154000"/>
    <s v="Grapes, fresh"/>
    <s v="Imports"/>
    <s v="no estimation"/>
  </r>
  <r>
    <x v="9"/>
    <x v="0"/>
    <x v="4"/>
    <n v="35608600"/>
    <s v="kg"/>
    <n v="69395000"/>
    <s v="Grapes, fresh"/>
    <s v="Imports"/>
    <s v="no estimation"/>
  </r>
  <r>
    <x v="9"/>
    <x v="0"/>
    <x v="5"/>
    <n v="119253900"/>
    <s v="kg"/>
    <n v="201704000"/>
    <s v="Grapes, fresh"/>
    <s v="Imports"/>
    <s v="no estimation"/>
  </r>
  <r>
    <x v="9"/>
    <x v="0"/>
    <x v="6"/>
    <n v="36827700"/>
    <s v="kg"/>
    <n v="77927000"/>
    <s v="Grapes, fresh"/>
    <s v="Imports"/>
    <s v="no estimation"/>
  </r>
  <r>
    <x v="9"/>
    <x v="0"/>
    <x v="7"/>
    <n v="17341300"/>
    <s v="kg"/>
    <n v="31263000"/>
    <s v="Grapes, fresh"/>
    <s v="Imports"/>
    <s v="no estimation"/>
  </r>
  <r>
    <x v="9"/>
    <x v="0"/>
    <x v="8"/>
    <n v="13724200"/>
    <s v="kg"/>
    <n v="13816000"/>
    <s v="Grapes, fresh"/>
    <s v="Imports"/>
    <s v="no estimation"/>
  </r>
  <r>
    <x v="9"/>
    <x v="0"/>
    <x v="9"/>
    <n v="306563306"/>
    <s v="kg"/>
    <n v="589231000"/>
    <s v="Grapes, fresh"/>
    <s v="Imports"/>
    <s v="both quantity and netweight"/>
  </r>
  <r>
    <x v="10"/>
    <x v="0"/>
    <x v="0"/>
    <n v="11147500"/>
    <s v="kg"/>
    <n v="24917977"/>
    <s v="Grapes, fresh"/>
    <s v="Imports"/>
    <s v="no estimation"/>
  </r>
  <r>
    <x v="10"/>
    <x v="0"/>
    <x v="1"/>
    <n v="15856800"/>
    <s v="kg"/>
    <n v="39843856"/>
    <s v="Grapes, fresh"/>
    <s v="Imports"/>
    <s v="no estimation"/>
  </r>
  <r>
    <x v="10"/>
    <x v="0"/>
    <x v="2"/>
    <n v="23333900"/>
    <s v="kg"/>
    <n v="57826188"/>
    <s v="Grapes, fresh"/>
    <s v="Imports"/>
    <s v="no estimation"/>
  </r>
  <r>
    <x v="10"/>
    <x v="0"/>
    <x v="3"/>
    <n v="11894200"/>
    <s v="kg"/>
    <n v="31854947"/>
    <s v="Grapes, fresh"/>
    <s v="Imports"/>
    <s v="no estimation"/>
  </r>
  <r>
    <x v="10"/>
    <x v="0"/>
    <x v="4"/>
    <n v="31105100"/>
    <s v="kg"/>
    <n v="58454172"/>
    <s v="Grapes, fresh"/>
    <s v="Imports"/>
    <s v="no estimation"/>
  </r>
  <r>
    <x v="10"/>
    <x v="0"/>
    <x v="5"/>
    <n v="108403100"/>
    <s v="kg"/>
    <n v="186716572"/>
    <s v="Grapes, fresh"/>
    <s v="Imports"/>
    <s v="no estimation"/>
  </r>
  <r>
    <x v="10"/>
    <x v="0"/>
    <x v="6"/>
    <n v="24708000"/>
    <s v="kg"/>
    <n v="58887402"/>
    <s v="Grapes, fresh"/>
    <s v="Imports"/>
    <s v="no estimation"/>
  </r>
  <r>
    <x v="10"/>
    <x v="0"/>
    <x v="7"/>
    <n v="22801700"/>
    <s v="kg"/>
    <n v="47501550"/>
    <s v="Grapes, fresh"/>
    <s v="Imports"/>
    <s v="no estimation"/>
  </r>
  <r>
    <x v="10"/>
    <x v="0"/>
    <x v="8"/>
    <n v="11251400"/>
    <s v="kg"/>
    <n v="13858041"/>
    <s v="Grapes, fresh"/>
    <s v="Imports"/>
    <s v="no estimation"/>
  </r>
  <r>
    <x v="10"/>
    <x v="0"/>
    <x v="9"/>
    <n v="276933100"/>
    <s v="kg"/>
    <n v="557111810"/>
    <s v="Grapes, fresh"/>
    <s v="Imports"/>
    <s v="no estimation"/>
  </r>
  <r>
    <x v="12"/>
    <x v="0"/>
    <x v="0"/>
    <n v="10335409"/>
    <s v="kg"/>
    <n v="27072364"/>
    <s v="Grapes, fresh"/>
    <s v="Imports"/>
    <s v="no estimation"/>
  </r>
  <r>
    <x v="12"/>
    <x v="0"/>
    <x v="1"/>
    <n v="13850423"/>
    <s v="kg"/>
    <n v="44531288"/>
    <s v="Grapes, fresh"/>
    <s v="Imports"/>
    <s v="no estimation"/>
  </r>
  <r>
    <x v="12"/>
    <x v="0"/>
    <x v="2"/>
    <n v="32448994"/>
    <s v="kg"/>
    <n v="89377400"/>
    <s v="Grapes, fresh"/>
    <s v="Imports"/>
    <s v="no estimation"/>
  </r>
  <r>
    <x v="12"/>
    <x v="0"/>
    <x v="3"/>
    <n v="12867945"/>
    <s v="kg"/>
    <n v="37867928"/>
    <s v="Grapes, fresh"/>
    <s v="Imports"/>
    <s v="no estimation"/>
  </r>
  <r>
    <x v="12"/>
    <x v="0"/>
    <x v="4"/>
    <n v="33842060"/>
    <s v="kg"/>
    <n v="73598278"/>
    <s v="Grapes, fresh"/>
    <s v="Imports"/>
    <s v="no estimation"/>
  </r>
  <r>
    <x v="12"/>
    <x v="0"/>
    <x v="5"/>
    <n v="111851938"/>
    <s v="kg"/>
    <n v="212148909"/>
    <s v="Grapes, fresh"/>
    <s v="Imports"/>
    <s v="no estimation"/>
  </r>
  <r>
    <x v="12"/>
    <x v="0"/>
    <x v="6"/>
    <n v="29533630"/>
    <s v="kg"/>
    <n v="79847770"/>
    <s v="Grapes, fresh"/>
    <s v="Imports"/>
    <s v="no estimation"/>
  </r>
  <r>
    <x v="12"/>
    <x v="0"/>
    <x v="7"/>
    <n v="28518949"/>
    <s v="kg"/>
    <n v="63304152"/>
    <s v="Grapes, fresh"/>
    <s v="Imports"/>
    <s v="no estimation"/>
  </r>
  <r>
    <x v="12"/>
    <x v="0"/>
    <x v="8"/>
    <n v="12828132"/>
    <s v="kg"/>
    <n v="14467295"/>
    <s v="Grapes, fresh"/>
    <s v="Imports"/>
    <s v="no estimation"/>
  </r>
  <r>
    <x v="12"/>
    <x v="0"/>
    <x v="9"/>
    <n v="299701850"/>
    <s v="kg"/>
    <n v="679864159"/>
    <s v="Grapes, fresh"/>
    <s v="Imports"/>
    <s v="no estimation"/>
  </r>
  <r>
    <x v="13"/>
    <x v="0"/>
    <x v="0"/>
    <n v="9515392"/>
    <s v="kg"/>
    <n v="17347105"/>
    <s v="Grapes, fresh"/>
    <s v="Imports"/>
    <s v="no estimation"/>
  </r>
  <r>
    <x v="13"/>
    <x v="0"/>
    <x v="1"/>
    <n v="10815555"/>
    <s v="kg"/>
    <n v="37022390"/>
    <s v="Grapes, fresh"/>
    <s v="Imports"/>
    <s v="no estimation"/>
  </r>
  <r>
    <x v="13"/>
    <x v="0"/>
    <x v="2"/>
    <n v="23623226"/>
    <s v="kg"/>
    <n v="57565596"/>
    <s v="Grapes, fresh"/>
    <s v="Imports"/>
    <s v="no estimation"/>
  </r>
  <r>
    <x v="13"/>
    <x v="0"/>
    <x v="3"/>
    <n v="12288964"/>
    <s v="kg"/>
    <n v="33923905"/>
    <s v="Grapes, fresh"/>
    <s v="Imports"/>
    <s v="no estimation"/>
  </r>
  <r>
    <x v="13"/>
    <x v="0"/>
    <x v="4"/>
    <n v="29944315"/>
    <s v="kg"/>
    <n v="57997599"/>
    <s v="Grapes, fresh"/>
    <s v="Imports"/>
    <s v="no estimation"/>
  </r>
  <r>
    <x v="13"/>
    <x v="0"/>
    <x v="5"/>
    <n v="118422163"/>
    <s v="kg"/>
    <n v="217535865"/>
    <s v="Grapes, fresh"/>
    <s v="Imports"/>
    <s v="no estimation"/>
  </r>
  <r>
    <x v="13"/>
    <x v="0"/>
    <x v="6"/>
    <n v="21723404"/>
    <s v="kg"/>
    <n v="52538602"/>
    <s v="Grapes, fresh"/>
    <s v="Imports"/>
    <s v="no estimation"/>
  </r>
  <r>
    <x v="13"/>
    <x v="0"/>
    <x v="7"/>
    <n v="26412891"/>
    <s v="kg"/>
    <n v="61204693"/>
    <s v="Grapes, fresh"/>
    <s v="Imports"/>
    <s v="no estimation"/>
  </r>
  <r>
    <x v="13"/>
    <x v="0"/>
    <x v="8"/>
    <n v="9632711"/>
    <s v="kg"/>
    <n v="11546923"/>
    <s v="Grapes, fresh"/>
    <s v="Imports"/>
    <s v="no estimation"/>
  </r>
  <r>
    <x v="13"/>
    <x v="0"/>
    <x v="9"/>
    <n v="280602073"/>
    <s v="kg"/>
    <n v="593790789"/>
    <s v="Grapes, fresh"/>
    <s v="Imports"/>
    <s v="no estimation"/>
  </r>
  <r>
    <x v="11"/>
    <x v="0"/>
    <x v="0"/>
    <n v="8380856"/>
    <s v="kg"/>
    <n v="18485799"/>
    <s v="Grapes, fresh"/>
    <s v="Imports"/>
    <s v="no estimation"/>
  </r>
  <r>
    <x v="11"/>
    <x v="0"/>
    <x v="1"/>
    <n v="11653548"/>
    <s v="kg"/>
    <n v="31680835"/>
    <s v="Grapes, fresh"/>
    <s v="Imports"/>
    <s v="no estimation"/>
  </r>
  <r>
    <x v="11"/>
    <x v="0"/>
    <x v="2"/>
    <n v="23923249"/>
    <s v="kg"/>
    <n v="54719917"/>
    <s v="Grapes, fresh"/>
    <s v="Imports"/>
    <s v="no estimation"/>
  </r>
  <r>
    <x v="11"/>
    <x v="0"/>
    <x v="3"/>
    <n v="10693318"/>
    <s v="kg"/>
    <n v="27949630"/>
    <s v="Grapes, fresh"/>
    <s v="Imports"/>
    <s v="no estimation"/>
  </r>
  <r>
    <x v="11"/>
    <x v="0"/>
    <x v="4"/>
    <n v="35628805"/>
    <s v="kg"/>
    <n v="68961375"/>
    <s v="Grapes, fresh"/>
    <s v="Imports"/>
    <s v="no estimation"/>
  </r>
  <r>
    <x v="11"/>
    <x v="0"/>
    <x v="5"/>
    <n v="130669349"/>
    <s v="kg"/>
    <n v="260691498"/>
    <s v="Grapes, fresh"/>
    <s v="Imports"/>
    <s v="no estimation"/>
  </r>
  <r>
    <x v="11"/>
    <x v="0"/>
    <x v="6"/>
    <n v="22664568"/>
    <s v="kg"/>
    <n v="62685621"/>
    <s v="Grapes, fresh"/>
    <s v="Imports"/>
    <s v="no estimation"/>
  </r>
  <r>
    <x v="11"/>
    <x v="0"/>
    <x v="7"/>
    <n v="30370213"/>
    <s v="kg"/>
    <n v="74248400"/>
    <s v="Grapes, fresh"/>
    <s v="Imports"/>
    <s v="no estimation"/>
  </r>
  <r>
    <x v="11"/>
    <x v="0"/>
    <x v="8"/>
    <n v="10640217"/>
    <s v="kg"/>
    <n v="14876587"/>
    <s v="Grapes, fresh"/>
    <s v="Imports"/>
    <s v="no estimation"/>
  </r>
  <r>
    <x v="11"/>
    <x v="0"/>
    <x v="9"/>
    <n v="315274946"/>
    <s v="kg"/>
    <n v="690432432"/>
    <s v="Grapes, fresh"/>
    <s v="Imports"/>
    <s v="no estimation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111">
  <r>
    <x v="0"/>
    <x v="0"/>
    <x v="0"/>
    <n v="2911651"/>
    <s v="kg"/>
    <n v="2366791"/>
    <s v="Grapes, fresh"/>
    <s v="Exports"/>
    <s v="no estimation"/>
  </r>
  <r>
    <x v="0"/>
    <x v="1"/>
    <x v="0"/>
    <n v="27371937"/>
    <s v="kg"/>
    <n v="26938906"/>
    <s v="Grapes, fresh"/>
    <s v="Exports"/>
    <s v="no estimation"/>
  </r>
  <r>
    <x v="0"/>
    <x v="2"/>
    <x v="0"/>
    <n v="222470035"/>
    <s v="kg"/>
    <n v="174655909"/>
    <s v="Grapes, fresh"/>
    <s v="Exports"/>
    <s v="no estimation"/>
  </r>
  <r>
    <x v="0"/>
    <x v="3"/>
    <x v="0"/>
    <n v="5036797"/>
    <s v="kg"/>
    <n v="4262740"/>
    <s v="Grapes, fresh"/>
    <s v="Exports"/>
    <s v="no estimation"/>
  </r>
  <r>
    <x v="0"/>
    <x v="4"/>
    <x v="0"/>
    <n v="26307886"/>
    <s v="kg"/>
    <n v="22869854"/>
    <s v="Grapes, fresh"/>
    <s v="Exports"/>
    <s v="no estimation"/>
  </r>
  <r>
    <x v="0"/>
    <x v="5"/>
    <x v="0"/>
    <n v="18375"/>
    <s v="kg"/>
    <n v="19849"/>
    <s v="Grapes, fresh"/>
    <s v="Exports"/>
    <s v="no estimation"/>
  </r>
  <r>
    <x v="1"/>
    <x v="0"/>
    <x v="0"/>
    <n v="2980717"/>
    <s v="kg"/>
    <n v="3093016"/>
    <s v="Grapes, fresh"/>
    <s v="Exports"/>
    <s v="both quantity and netweight"/>
  </r>
  <r>
    <x v="1"/>
    <x v="1"/>
    <x v="0"/>
    <n v="35601941"/>
    <s v="kg"/>
    <n v="37595787"/>
    <s v="Grapes, fresh"/>
    <s v="Exports"/>
    <s v="no estimation"/>
  </r>
  <r>
    <x v="1"/>
    <x v="2"/>
    <x v="0"/>
    <n v="231223763"/>
    <s v="kg"/>
    <n v="183045132"/>
    <s v="Grapes, fresh"/>
    <s v="Exports"/>
    <s v="no estimation"/>
  </r>
  <r>
    <x v="1"/>
    <x v="3"/>
    <x v="0"/>
    <n v="12026592"/>
    <s v="kg"/>
    <n v="6613217"/>
    <s v="Grapes, fresh"/>
    <s v="Exports"/>
    <s v="no estimation"/>
  </r>
  <r>
    <x v="1"/>
    <x v="4"/>
    <x v="0"/>
    <n v="26634168"/>
    <s v="kg"/>
    <n v="22899211"/>
    <s v="Grapes, fresh"/>
    <s v="Exports"/>
    <s v="no estimation"/>
  </r>
  <r>
    <x v="1"/>
    <x v="5"/>
    <x v="0"/>
    <n v="720"/>
    <s v="kg"/>
    <n v="3600"/>
    <s v="Grapes, fresh"/>
    <s v="Re-Exports"/>
    <s v="no estimation"/>
  </r>
  <r>
    <x v="1"/>
    <x v="5"/>
    <x v="0"/>
    <n v="32510"/>
    <s v="kg"/>
    <n v="77240"/>
    <s v="Grapes, fresh"/>
    <s v="Exports"/>
    <s v="no estimation"/>
  </r>
  <r>
    <x v="2"/>
    <x v="0"/>
    <x v="0"/>
    <n v="3287699"/>
    <s v="kg"/>
    <n v="3437539"/>
    <s v="Grapes, fresh"/>
    <s v="Exports"/>
    <s v="both quantity and netweight"/>
  </r>
  <r>
    <x v="2"/>
    <x v="1"/>
    <x v="0"/>
    <n v="19227564"/>
    <s v="kg"/>
    <n v="20800111"/>
    <s v="Grapes, fresh"/>
    <s v="Exports"/>
    <s v="no estimation"/>
  </r>
  <r>
    <x v="2"/>
    <x v="2"/>
    <x v="0"/>
    <n v="168863688"/>
    <s v="kg"/>
    <n v="145114047"/>
    <s v="Grapes, fresh"/>
    <s v="Exports"/>
    <s v="no estimation"/>
  </r>
  <r>
    <x v="2"/>
    <x v="6"/>
    <x v="0"/>
    <n v="14112"/>
    <s v="kg"/>
    <n v="40768"/>
    <s v="Grapes, fresh"/>
    <s v="Exports"/>
    <s v="no estimation"/>
  </r>
  <r>
    <x v="2"/>
    <x v="3"/>
    <x v="0"/>
    <n v="16227425"/>
    <s v="kg"/>
    <n v="9376619"/>
    <s v="Grapes, fresh"/>
    <s v="Exports"/>
    <s v="no estimation"/>
  </r>
  <r>
    <x v="2"/>
    <x v="4"/>
    <x v="0"/>
    <n v="34401377"/>
    <s v="kg"/>
    <n v="30299793"/>
    <s v="Grapes, fresh"/>
    <s v="Exports"/>
    <s v="no estimation"/>
  </r>
  <r>
    <x v="2"/>
    <x v="5"/>
    <x v="0"/>
    <n v="18653"/>
    <s v="kg"/>
    <n v="44044"/>
    <s v="Grapes, fresh"/>
    <s v="Exports"/>
    <s v="no estimation"/>
  </r>
  <r>
    <x v="3"/>
    <x v="0"/>
    <x v="0"/>
    <n v="5742095"/>
    <s v="kg"/>
    <n v="5667248"/>
    <s v="Grapes, fresh"/>
    <s v="Exports"/>
    <s v="no estimation"/>
  </r>
  <r>
    <x v="3"/>
    <x v="1"/>
    <x v="0"/>
    <n v="20579870"/>
    <s v="kg"/>
    <n v="32000761"/>
    <s v="Grapes, fresh"/>
    <s v="Exports"/>
    <s v="no estimation"/>
  </r>
  <r>
    <x v="3"/>
    <x v="2"/>
    <x v="0"/>
    <n v="165275498"/>
    <s v="kg"/>
    <n v="169117992"/>
    <s v="Grapes, fresh"/>
    <s v="Exports"/>
    <s v="no estimation"/>
  </r>
  <r>
    <x v="3"/>
    <x v="6"/>
    <x v="0"/>
    <n v="14400"/>
    <s v="kg"/>
    <n v="25709"/>
    <s v="Grapes, fresh"/>
    <s v="Exports"/>
    <s v="no estimation"/>
  </r>
  <r>
    <x v="0"/>
    <x v="7"/>
    <x v="0"/>
    <n v="55498366"/>
    <s v="kg"/>
    <n v="77421638"/>
    <s v="Grapes, fresh"/>
    <s v="Exports"/>
    <s v="no estimation"/>
  </r>
  <r>
    <x v="1"/>
    <x v="7"/>
    <x v="0"/>
    <n v="48773361"/>
    <s v="kg"/>
    <n v="71485426"/>
    <s v="Grapes, fresh"/>
    <s v="Exports"/>
    <s v="no estimation"/>
  </r>
  <r>
    <x v="2"/>
    <x v="7"/>
    <x v="0"/>
    <n v="35660632"/>
    <s v="kg"/>
    <n v="53939182"/>
    <s v="Grapes, fresh"/>
    <s v="Exports"/>
    <s v="no estimation"/>
  </r>
  <r>
    <x v="3"/>
    <x v="7"/>
    <x v="0"/>
    <n v="52269322"/>
    <s v="kg"/>
    <n v="91382646"/>
    <s v="Grapes, fresh"/>
    <s v="Exports"/>
    <s v="no estimation"/>
  </r>
  <r>
    <x v="4"/>
    <x v="7"/>
    <x v="0"/>
    <n v="60619780"/>
    <s v="kg"/>
    <n v="109391169"/>
    <s v="Grapes, fresh"/>
    <s v="Exports"/>
    <s v="no estimation"/>
  </r>
  <r>
    <x v="5"/>
    <x v="7"/>
    <x v="0"/>
    <n v="72211175"/>
    <s v="kg"/>
    <n v="141173682"/>
    <s v="Grapes, fresh"/>
    <s v="Exports"/>
    <s v="no estimation"/>
  </r>
  <r>
    <x v="6"/>
    <x v="7"/>
    <x v="0"/>
    <n v="64394102"/>
    <s v="kg"/>
    <n v="122632758"/>
    <s v="Grapes, fresh"/>
    <s v="Exports"/>
    <s v="no estimation"/>
  </r>
  <r>
    <x v="7"/>
    <x v="7"/>
    <x v="0"/>
    <n v="54844848"/>
    <s v="kg"/>
    <n v="130661368"/>
    <s v="Grapes, fresh"/>
    <s v="Exports"/>
    <s v="no estimation"/>
  </r>
  <r>
    <x v="8"/>
    <x v="7"/>
    <x v="0"/>
    <n v="102236273"/>
    <s v="kg"/>
    <n v="251341168"/>
    <s v="Grapes, fresh"/>
    <s v="Exports"/>
    <s v="no estimation"/>
  </r>
  <r>
    <x v="9"/>
    <x v="7"/>
    <x v="0"/>
    <n v="130081910"/>
    <s v="kg"/>
    <n v="213100093"/>
    <s v="Grapes, fresh"/>
    <s v="Exports"/>
    <s v="both quantity and netweight"/>
  </r>
  <r>
    <x v="10"/>
    <x v="7"/>
    <x v="0"/>
    <n v="97396513"/>
    <s v="kg"/>
    <n v="259124631"/>
    <s v="Grapes, fresh"/>
    <s v="Exports"/>
    <s v="no estimation"/>
  </r>
  <r>
    <x v="11"/>
    <x v="7"/>
    <x v="0"/>
    <n v="112203439"/>
    <s v="kg"/>
    <n v="305764032"/>
    <s v="Grapes, fresh"/>
    <s v="Exports"/>
    <s v="no estimation"/>
  </r>
  <r>
    <x v="12"/>
    <x v="7"/>
    <x v="0"/>
    <n v="104715934"/>
    <s v="kg"/>
    <n v="284316947"/>
    <s v="Grapes, fresh"/>
    <s v="Exports"/>
    <s v="no estimation"/>
  </r>
  <r>
    <x v="13"/>
    <x v="7"/>
    <x v="0"/>
    <n v="126235526"/>
    <s v="kg"/>
    <n v="366348570"/>
    <s v="Grapes, fresh"/>
    <s v="Exports"/>
    <s v="no estimation"/>
  </r>
  <r>
    <x v="3"/>
    <x v="3"/>
    <x v="0"/>
    <n v="15331894"/>
    <s v="kg"/>
    <n v="12620774"/>
    <s v="Grapes, fresh"/>
    <s v="Exports"/>
    <s v="no estimation"/>
  </r>
  <r>
    <x v="3"/>
    <x v="4"/>
    <x v="0"/>
    <n v="33621044"/>
    <s v="kg"/>
    <n v="36459109"/>
    <s v="Grapes, fresh"/>
    <s v="Exports"/>
    <s v="no estimation"/>
  </r>
  <r>
    <x v="3"/>
    <x v="5"/>
    <x v="0"/>
    <n v="2898"/>
    <s v="kg"/>
    <n v="25053"/>
    <s v="Grapes, fresh"/>
    <s v="Re-Exports"/>
    <s v="no estimation"/>
  </r>
  <r>
    <x v="3"/>
    <x v="5"/>
    <x v="0"/>
    <n v="6104"/>
    <s v="kg"/>
    <n v="43225"/>
    <s v="Grapes, fresh"/>
    <s v="Exports"/>
    <s v="no estimation"/>
  </r>
  <r>
    <x v="4"/>
    <x v="0"/>
    <x v="0"/>
    <n v="9505969"/>
    <s v="kg"/>
    <n v="9495490"/>
    <s v="Grapes, fresh"/>
    <s v="Exports"/>
    <s v="no estimation"/>
  </r>
  <r>
    <x v="4"/>
    <x v="1"/>
    <x v="0"/>
    <n v="25263311"/>
    <s v="kg"/>
    <n v="34999361"/>
    <s v="Grapes, fresh"/>
    <s v="Exports"/>
    <s v="no estimation"/>
  </r>
  <r>
    <x v="4"/>
    <x v="2"/>
    <x v="0"/>
    <n v="142159671"/>
    <s v="kg"/>
    <n v="143489738"/>
    <s v="Grapes, fresh"/>
    <s v="Exports"/>
    <s v="no estimation"/>
  </r>
  <r>
    <x v="4"/>
    <x v="6"/>
    <x v="0"/>
    <n v="19"/>
    <s v="kg"/>
    <n v="1"/>
    <s v="Grapes, fresh"/>
    <s v="Exports"/>
    <s v="no estimation"/>
  </r>
  <r>
    <x v="4"/>
    <x v="3"/>
    <x v="0"/>
    <n v="16233213"/>
    <s v="kg"/>
    <n v="16762454"/>
    <s v="Grapes, fresh"/>
    <s v="Exports"/>
    <s v="no estimation"/>
  </r>
  <r>
    <x v="4"/>
    <x v="4"/>
    <x v="0"/>
    <n v="22616394"/>
    <s v="kg"/>
    <n v="26174094"/>
    <s v="Grapes, fresh"/>
    <s v="Exports"/>
    <s v="no estimation"/>
  </r>
  <r>
    <x v="5"/>
    <x v="0"/>
    <x v="0"/>
    <n v="7030681"/>
    <s v="kg"/>
    <n v="7707742"/>
    <s v="Grapes, fresh"/>
    <s v="Exports"/>
    <s v="no estimation"/>
  </r>
  <r>
    <x v="5"/>
    <x v="1"/>
    <x v="0"/>
    <n v="33392367"/>
    <s v="kg"/>
    <n v="49530084"/>
    <s v="Grapes, fresh"/>
    <s v="Exports"/>
    <s v="no estimation"/>
  </r>
  <r>
    <x v="5"/>
    <x v="2"/>
    <x v="0"/>
    <n v="156521280"/>
    <s v="kg"/>
    <n v="173731530"/>
    <s v="Grapes, fresh"/>
    <s v="Exports"/>
    <s v="no estimation"/>
  </r>
  <r>
    <x v="5"/>
    <x v="6"/>
    <x v="0"/>
    <n v="14076"/>
    <s v="kg"/>
    <n v="25024"/>
    <s v="Grapes, fresh"/>
    <s v="Exports"/>
    <s v="no estimation"/>
  </r>
  <r>
    <x v="5"/>
    <x v="3"/>
    <x v="0"/>
    <n v="13500081"/>
    <s v="kg"/>
    <n v="14605806"/>
    <s v="Grapes, fresh"/>
    <s v="Exports"/>
    <s v="no estimation"/>
  </r>
  <r>
    <x v="5"/>
    <x v="4"/>
    <x v="0"/>
    <n v="22056586"/>
    <s v="kg"/>
    <n v="27431557"/>
    <s v="Grapes, fresh"/>
    <s v="Exports"/>
    <s v="no estimation"/>
  </r>
  <r>
    <x v="6"/>
    <x v="0"/>
    <x v="0"/>
    <n v="6693654"/>
    <s v="kg"/>
    <n v="6002540"/>
    <s v="Grapes, fresh"/>
    <s v="Exports"/>
    <s v="no estimation"/>
  </r>
  <r>
    <x v="6"/>
    <x v="1"/>
    <x v="0"/>
    <n v="30056108"/>
    <s v="kg"/>
    <n v="50348743"/>
    <s v="Grapes, fresh"/>
    <s v="Exports"/>
    <s v="no estimation"/>
  </r>
  <r>
    <x v="6"/>
    <x v="2"/>
    <x v="0"/>
    <n v="114160402"/>
    <s v="kg"/>
    <n v="142747833"/>
    <s v="Grapes, fresh"/>
    <s v="Exports"/>
    <s v="no estimation"/>
  </r>
  <r>
    <x v="6"/>
    <x v="6"/>
    <x v="0"/>
    <n v="5"/>
    <s v="kg"/>
    <n v="1"/>
    <s v="Grapes, fresh"/>
    <s v="Exports"/>
    <s v="no estimation"/>
  </r>
  <r>
    <x v="6"/>
    <x v="3"/>
    <x v="0"/>
    <n v="13315680"/>
    <s v="kg"/>
    <n v="12762707"/>
    <s v="Grapes, fresh"/>
    <s v="Exports"/>
    <s v="no estimation"/>
  </r>
  <r>
    <x v="6"/>
    <x v="4"/>
    <x v="0"/>
    <n v="20279027"/>
    <s v="kg"/>
    <n v="30680507"/>
    <s v="Grapes, fresh"/>
    <s v="Exports"/>
    <s v="no estimation"/>
  </r>
  <r>
    <x v="7"/>
    <x v="0"/>
    <x v="0"/>
    <n v="9446819"/>
    <s v="kg"/>
    <n v="11106940"/>
    <s v="Grapes, fresh"/>
    <s v="Exports"/>
    <s v="no estimation"/>
  </r>
  <r>
    <x v="7"/>
    <x v="1"/>
    <x v="0"/>
    <n v="22036694"/>
    <s v="kg"/>
    <n v="48997920"/>
    <s v="Grapes, fresh"/>
    <s v="Exports"/>
    <s v="no estimation"/>
  </r>
  <r>
    <x v="7"/>
    <x v="2"/>
    <x v="0"/>
    <n v="122692750"/>
    <s v="kg"/>
    <n v="200832753"/>
    <s v="Grapes, fresh"/>
    <s v="Exports"/>
    <s v="no estimation"/>
  </r>
  <r>
    <x v="7"/>
    <x v="6"/>
    <x v="0"/>
    <n v="74784"/>
    <s v="kg"/>
    <n v="168720"/>
    <s v="Grapes, fresh"/>
    <s v="Exports"/>
    <s v="no estimation"/>
  </r>
  <r>
    <x v="7"/>
    <x v="3"/>
    <x v="0"/>
    <n v="15256926"/>
    <s v="kg"/>
    <n v="15889598"/>
    <s v="Grapes, fresh"/>
    <s v="Exports"/>
    <s v="no estimation"/>
  </r>
  <r>
    <x v="7"/>
    <x v="4"/>
    <x v="0"/>
    <n v="14802825"/>
    <s v="kg"/>
    <n v="27125274"/>
    <s v="Grapes, fresh"/>
    <s v="Exports"/>
    <s v="no estimation"/>
  </r>
  <r>
    <x v="8"/>
    <x v="0"/>
    <x v="0"/>
    <n v="12523215"/>
    <s v="kg"/>
    <n v="14747246"/>
    <s v="Grapes, fresh"/>
    <s v="Exports"/>
    <s v="no estimation"/>
  </r>
  <r>
    <x v="8"/>
    <x v="1"/>
    <x v="0"/>
    <n v="28530115"/>
    <s v="kg"/>
    <n v="65717977"/>
    <s v="Grapes, fresh"/>
    <s v="Exports"/>
    <s v="no estimation"/>
  </r>
  <r>
    <x v="8"/>
    <x v="2"/>
    <x v="0"/>
    <n v="137310442"/>
    <s v="kg"/>
    <n v="236976253"/>
    <s v="Grapes, fresh"/>
    <s v="Exports"/>
    <s v="no estimation"/>
  </r>
  <r>
    <x v="8"/>
    <x v="6"/>
    <x v="0"/>
    <n v="434702"/>
    <s v="kg"/>
    <n v="552444"/>
    <s v="Grapes, fresh"/>
    <s v="Exports"/>
    <s v="no estimation"/>
  </r>
  <r>
    <x v="8"/>
    <x v="3"/>
    <x v="0"/>
    <n v="13902025"/>
    <s v="kg"/>
    <n v="13730182"/>
    <s v="Grapes, fresh"/>
    <s v="Exports"/>
    <s v="no estimation"/>
  </r>
  <r>
    <x v="8"/>
    <x v="4"/>
    <x v="0"/>
    <n v="30612008"/>
    <s v="kg"/>
    <n v="58823723"/>
    <s v="Grapes, fresh"/>
    <s v="Exports"/>
    <s v="no estimation"/>
  </r>
  <r>
    <x v="9"/>
    <x v="0"/>
    <x v="0"/>
    <n v="13390809"/>
    <s v="kg"/>
    <n v="14687501"/>
    <s v="Grapes, fresh"/>
    <s v="Exports"/>
    <s v="no estimation"/>
  </r>
  <r>
    <x v="9"/>
    <x v="1"/>
    <x v="0"/>
    <n v="35986977"/>
    <s v="kg"/>
    <n v="67796275"/>
    <s v="Grapes, fresh"/>
    <s v="Exports"/>
    <s v="no estimation"/>
  </r>
  <r>
    <x v="9"/>
    <x v="2"/>
    <x v="0"/>
    <n v="98501483"/>
    <s v="kg"/>
    <n v="159565998"/>
    <s v="Grapes, fresh"/>
    <s v="Exports"/>
    <s v="no estimation"/>
  </r>
  <r>
    <x v="9"/>
    <x v="6"/>
    <x v="0"/>
    <n v="18690"/>
    <s v="kg"/>
    <n v="24396"/>
    <s v="Grapes, fresh"/>
    <s v="Exports"/>
    <s v="no estimation"/>
  </r>
  <r>
    <x v="9"/>
    <x v="3"/>
    <x v="0"/>
    <n v="14799537"/>
    <s v="kg"/>
    <n v="16895214"/>
    <s v="Grapes, fresh"/>
    <s v="Exports"/>
    <s v="no estimation"/>
  </r>
  <r>
    <x v="9"/>
    <x v="4"/>
    <x v="0"/>
    <n v="22915420"/>
    <s v="kg"/>
    <n v="40055858"/>
    <s v="Grapes, fresh"/>
    <s v="Exports"/>
    <s v="no estimation"/>
  </r>
  <r>
    <x v="9"/>
    <x v="5"/>
    <x v="0"/>
    <n v="12830"/>
    <s v="kg"/>
    <n v="41296"/>
    <s v="Grapes, fresh"/>
    <s v="Exports"/>
    <s v="no estimation"/>
  </r>
  <r>
    <x v="10"/>
    <x v="0"/>
    <x v="0"/>
    <n v="7059129"/>
    <s v="kg"/>
    <n v="11223456"/>
    <s v="Grapes, fresh"/>
    <s v="Exports"/>
    <s v="no estimation"/>
  </r>
  <r>
    <x v="10"/>
    <x v="1"/>
    <x v="0"/>
    <n v="26238513"/>
    <s v="kg"/>
    <n v="48308956"/>
    <s v="Grapes, fresh"/>
    <s v="Exports"/>
    <s v="no estimation"/>
  </r>
  <r>
    <x v="10"/>
    <x v="2"/>
    <x v="0"/>
    <n v="114818365"/>
    <s v="kg"/>
    <n v="189261802"/>
    <s v="Grapes, fresh"/>
    <s v="Exports"/>
    <s v="no estimation"/>
  </r>
  <r>
    <x v="10"/>
    <x v="6"/>
    <x v="0"/>
    <n v="278097"/>
    <s v="kg"/>
    <n v="659398"/>
    <s v="Grapes, fresh"/>
    <s v="Exports"/>
    <s v="no estimation"/>
  </r>
  <r>
    <x v="10"/>
    <x v="3"/>
    <x v="0"/>
    <n v="11018758"/>
    <s v="kg"/>
    <n v="12131151"/>
    <s v="Grapes, fresh"/>
    <s v="Exports"/>
    <s v="no estimation"/>
  </r>
  <r>
    <x v="10"/>
    <x v="4"/>
    <x v="0"/>
    <n v="23270320"/>
    <s v="kg"/>
    <n v="43627642"/>
    <s v="Grapes, fresh"/>
    <s v="Exports"/>
    <s v="no estimation"/>
  </r>
  <r>
    <x v="10"/>
    <x v="5"/>
    <x v="0"/>
    <n v="25660"/>
    <s v="kg"/>
    <n v="68960"/>
    <s v="Grapes, fresh"/>
    <s v="Exports"/>
    <s v="no estimation"/>
  </r>
  <r>
    <x v="11"/>
    <x v="0"/>
    <x v="0"/>
    <n v="6415980"/>
    <s v="kg"/>
    <n v="11222690"/>
    <s v="Grapes, fresh"/>
    <s v="Exports"/>
    <s v="no estimation"/>
  </r>
  <r>
    <x v="11"/>
    <x v="1"/>
    <x v="0"/>
    <n v="27836457"/>
    <s v="kg"/>
    <n v="59562100"/>
    <s v="Grapes, fresh"/>
    <s v="Exports"/>
    <s v="no estimation"/>
  </r>
  <r>
    <x v="11"/>
    <x v="2"/>
    <x v="0"/>
    <n v="116805764"/>
    <s v="kg"/>
    <n v="202920138"/>
    <s v="Grapes, fresh"/>
    <s v="Exports"/>
    <s v="no estimation"/>
  </r>
  <r>
    <x v="11"/>
    <x v="6"/>
    <x v="0"/>
    <n v="392533"/>
    <s v="kg"/>
    <n v="844111"/>
    <s v="Grapes, fresh"/>
    <s v="Exports"/>
    <s v="no estimation"/>
  </r>
  <r>
    <x v="11"/>
    <x v="3"/>
    <x v="0"/>
    <n v="10413279"/>
    <s v="kg"/>
    <n v="11735981"/>
    <s v="Grapes, fresh"/>
    <s v="Exports"/>
    <s v="no estimation"/>
  </r>
  <r>
    <x v="11"/>
    <x v="4"/>
    <x v="0"/>
    <n v="21185289"/>
    <s v="kg"/>
    <n v="40809867"/>
    <s v="Grapes, fresh"/>
    <s v="Exports"/>
    <s v="no estimation"/>
  </r>
  <r>
    <x v="11"/>
    <x v="5"/>
    <x v="0"/>
    <n v="1339"/>
    <s v="kg"/>
    <n v="3000"/>
    <s v="Grapes, fresh"/>
    <s v="Exports"/>
    <s v="no estimation"/>
  </r>
  <r>
    <x v="12"/>
    <x v="0"/>
    <x v="0"/>
    <n v="7618185"/>
    <s v="kg"/>
    <n v="12653503"/>
    <s v="Grapes, fresh"/>
    <s v="Exports"/>
    <s v="no estimation"/>
  </r>
  <r>
    <x v="12"/>
    <x v="1"/>
    <x v="0"/>
    <n v="22791498"/>
    <s v="kg"/>
    <n v="41793550"/>
    <s v="Grapes, fresh"/>
    <s v="Exports"/>
    <s v="no estimation"/>
  </r>
  <r>
    <x v="12"/>
    <x v="2"/>
    <x v="0"/>
    <n v="109676459"/>
    <s v="kg"/>
    <n v="190170653"/>
    <s v="Grapes, fresh"/>
    <s v="Exports"/>
    <s v="no estimation"/>
  </r>
  <r>
    <x v="12"/>
    <x v="6"/>
    <x v="0"/>
    <n v="733775"/>
    <s v="kg"/>
    <n v="1188840"/>
    <s v="Grapes, fresh"/>
    <s v="Exports"/>
    <s v="no estimation"/>
  </r>
  <r>
    <x v="12"/>
    <x v="3"/>
    <x v="0"/>
    <n v="8302583"/>
    <s v="kg"/>
    <n v="7471920"/>
    <s v="Grapes, fresh"/>
    <s v="Exports"/>
    <s v="no estimation"/>
  </r>
  <r>
    <x v="12"/>
    <x v="4"/>
    <x v="0"/>
    <n v="15682751"/>
    <s v="kg"/>
    <n v="32602428"/>
    <s v="Grapes, fresh"/>
    <s v="Exports"/>
    <s v="no estimation"/>
  </r>
  <r>
    <x v="13"/>
    <x v="0"/>
    <x v="0"/>
    <n v="4840865"/>
    <s v="kg"/>
    <n v="8002627"/>
    <s v="Grapes, fresh"/>
    <s v="Exports"/>
    <s v="no estimation"/>
  </r>
  <r>
    <x v="13"/>
    <x v="1"/>
    <x v="0"/>
    <n v="37660613"/>
    <s v="kg"/>
    <n v="71464047"/>
    <s v="Grapes, fresh"/>
    <s v="Exports"/>
    <s v="no estimation"/>
  </r>
  <r>
    <x v="13"/>
    <x v="2"/>
    <x v="0"/>
    <n v="117135693"/>
    <s v="kg"/>
    <n v="218573175"/>
    <s v="Grapes, fresh"/>
    <s v="Exports"/>
    <s v="no estimation"/>
  </r>
  <r>
    <x v="13"/>
    <x v="6"/>
    <x v="0"/>
    <n v="100584"/>
    <s v="kg"/>
    <n v="243774"/>
    <s v="Grapes, fresh"/>
    <s v="Exports"/>
    <s v="no estimation"/>
  </r>
  <r>
    <x v="13"/>
    <x v="3"/>
    <x v="0"/>
    <n v="7148863"/>
    <s v="kg"/>
    <n v="7457231"/>
    <s v="Grapes, fresh"/>
    <s v="Exports"/>
    <s v="no estimation"/>
  </r>
  <r>
    <x v="13"/>
    <x v="4"/>
    <x v="0"/>
    <n v="24802443"/>
    <s v="kg"/>
    <n v="49392672"/>
    <s v="Grapes, fresh"/>
    <s v="Exports"/>
    <s v="no estimation"/>
  </r>
  <r>
    <x v="14"/>
    <x v="0"/>
    <x v="0"/>
    <n v="2393615"/>
    <s v="kg"/>
    <n v="5339171"/>
    <s v="Grapes, fresh"/>
    <s v="Exports"/>
    <s v="no estimation"/>
  </r>
  <r>
    <x v="14"/>
    <x v="1"/>
    <x v="0"/>
    <n v="33591810"/>
    <s v="kg"/>
    <n v="70196863"/>
    <s v="Grapes, fresh"/>
    <s v="Exports"/>
    <s v="no estimation"/>
  </r>
  <r>
    <x v="14"/>
    <x v="2"/>
    <x v="0"/>
    <n v="103110891"/>
    <s v="kg"/>
    <n v="194343516"/>
    <s v="Grapes, fresh"/>
    <s v="Exports"/>
    <s v="no estimation"/>
  </r>
  <r>
    <x v="14"/>
    <x v="3"/>
    <x v="0"/>
    <n v="9202120"/>
    <s v="kg"/>
    <n v="11562974"/>
    <s v="Grapes, fresh"/>
    <s v="Exports"/>
    <s v="no estimation"/>
  </r>
  <r>
    <x v="14"/>
    <x v="4"/>
    <x v="0"/>
    <n v="20939836"/>
    <s v="kg"/>
    <n v="44097319"/>
    <s v="Grapes, fresh"/>
    <s v="Exports"/>
    <s v="no estimation"/>
  </r>
  <r>
    <x v="14"/>
    <x v="5"/>
    <x v="0"/>
    <n v="19595"/>
    <s v="kg"/>
    <n v="44928"/>
    <s v="Grapes, fresh"/>
    <s v="Exports"/>
    <s v="no estimati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 chartFormat="8">
  <location ref="A4:L19" firstHeaderRow="1" firstDataRow="2" firstDataCol="1" rowPageCount="1" colPageCount="1"/>
  <pivotFields count="9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1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12">
        <item x="5"/>
        <item x="6"/>
        <item x="4"/>
        <item x="7"/>
        <item x="2"/>
        <item x="0"/>
        <item x="1"/>
        <item x="3"/>
        <item x="8"/>
        <item x="9"/>
        <item x="10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pageFields count="1">
    <pageField fld="1" hier="-1"/>
  </pageFields>
  <dataFields count="1">
    <dataField name="Somme de Netweight (kg)" fld="3" baseField="0" baseItem="0" numFmtId="3"/>
  </dataFields>
  <chartFormats count="21">
    <chartFormat chart="0" format="0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1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2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0" format="3" series="1">
      <pivotArea type="data" outline="0" fieldPosition="0">
        <references count="1">
          <reference field="2" count="1" selected="0">
            <x v="7"/>
          </reference>
        </references>
      </pivotArea>
    </chartFormat>
    <chartFormat chart="0" format="4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5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6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7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8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2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2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Tableau croisé dynamique2" cacheId="2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 chartFormat="9">
  <location ref="A4:L19" firstHeaderRow="1" firstDataRow="2" firstDataCol="1" rowPageCount="1" colPageCount="1"/>
  <pivotFields count="9"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2"/>
        <item x="13"/>
        <item x="11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12">
        <item x="5"/>
        <item x="6"/>
        <item x="4"/>
        <item x="7"/>
        <item x="2"/>
        <item x="0"/>
        <item x="1"/>
        <item x="3"/>
        <item x="8"/>
        <item x="9"/>
        <item x="10"/>
        <item t="default"/>
      </items>
    </pivotField>
    <pivotField showAll="0"/>
    <pivotField showAll="0"/>
    <pivotField dataField="1" showAll="0"/>
    <pivotField showAll="0"/>
    <pivotField showAll="0"/>
    <pivotField showAll="0"/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pageFields count="1">
    <pageField fld="1" hier="-1"/>
  </pageFields>
  <dataFields count="1">
    <dataField name="Somme de Value ($)" fld="5" baseField="0" baseItem="0" numFmtId="3"/>
  </dataFields>
  <chartFormats count="21">
    <chartFormat chart="0" format="0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1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2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0" format="3" series="1">
      <pivotArea type="data" outline="0" fieldPosition="0">
        <references count="1">
          <reference field="2" count="1" selected="0">
            <x v="7"/>
          </reference>
        </references>
      </pivotArea>
    </chartFormat>
    <chartFormat chart="0" format="4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5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6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7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8" series="1">
      <pivotArea type="data" outline="0" fieldPosition="0">
        <references count="1">
          <reference field="2" count="1" selected="0">
            <x v="8"/>
          </reference>
        </references>
      </pivotArea>
    </chartFormat>
    <chartFormat chart="0" format="9" series="1">
      <pivotArea type="data" outline="0" fieldPosition="0">
        <references count="1">
          <reference field="2" count="1" selected="0">
            <x v="9"/>
          </reference>
        </references>
      </pivotArea>
    </chartFormat>
    <chartFormat chart="8" format="4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8" format="41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  <chartFormat chart="8" format="42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7"/>
          </reference>
        </references>
      </pivotArea>
    </chartFormat>
    <chartFormat chart="8" format="43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8"/>
          </reference>
        </references>
      </pivotArea>
    </chartFormat>
    <chartFormat chart="8" format="4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9"/>
          </reference>
        </references>
      </pivotArea>
    </chartFormat>
    <chartFormat chart="8" format="4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8" format="4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8" format="4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8" format="4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8" format="4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8" format="5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Tableau croisé dynamique9" cacheId="3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 chartFormat="3">
  <location ref="A3:I19" firstHeaderRow="1" firstDataRow="2" firstDataCol="1" rowPageCount="1" colPageCount="1"/>
  <pivotFields count="9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9">
        <item x="2"/>
        <item x="1"/>
        <item x="3"/>
        <item x="4"/>
        <item x="0"/>
        <item x="5"/>
        <item x="6"/>
        <item x="7"/>
        <item t="default"/>
      </items>
    </pivotField>
    <pivotField axis="axisPage" showAll="0">
      <items count="2">
        <item x="0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pageFields count="1">
    <pageField fld="2" hier="-1"/>
  </pageFields>
  <dataFields count="1">
    <dataField name="Somme de Netweight (kg)" fld="3" baseField="0" baseItem="0"/>
  </dataFields>
  <formats count="1">
    <format dxfId="0">
      <pivotArea outline="0" collapsedLevelsAreSubtotals="1" fieldPosition="0"/>
    </format>
  </formats>
  <chartFormats count="16">
    <chartFormat chart="0" format="8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9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10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11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12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13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14" series="1">
      <pivotArea type="data" outline="0" fieldPosition="0">
        <references count="1">
          <reference field="1" count="1" selected="0">
            <x v="6"/>
          </reference>
        </references>
      </pivotArea>
    </chartFormat>
    <chartFormat chart="0" format="23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0" format="2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2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Tableau croisé dynamique10" cacheId="1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 chartFormat="6">
  <location ref="A3:H19" firstHeaderRow="1" firstDataRow="2" firstDataCol="1" rowPageCount="1" colPageCount="1"/>
  <pivotFields count="9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Page" showAll="0">
      <items count="2">
        <item x="0"/>
        <item t="default"/>
      </items>
    </pivotField>
    <pivotField axis="axisCol" showAll="0">
      <items count="8">
        <item x="3"/>
        <item x="4"/>
        <item x="2"/>
        <item x="0"/>
        <item x="1"/>
        <item x="6"/>
        <item x="5"/>
        <item t="default"/>
      </items>
    </pivotField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2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pageFields count="1">
    <pageField fld="1" hier="-1"/>
  </pageFields>
  <dataFields count="1">
    <dataField name="Somme de Netweight (kg)" fld="3" baseField="0" baseItem="0"/>
  </dataFields>
  <chartFormats count="14">
    <chartFormat chart="0" format="0" series="1">
      <pivotArea type="data" outline="0" fieldPosition="0">
        <references count="1">
          <reference field="2" count="1" selected="0">
            <x v="3"/>
          </reference>
        </references>
      </pivotArea>
    </chartFormat>
    <chartFormat chart="0" format="1" series="1">
      <pivotArea type="data" outline="0" fieldPosition="0">
        <references count="1">
          <reference field="2" count="1" selected="0">
            <x v="4"/>
          </reference>
        </references>
      </pivotArea>
    </chartFormat>
    <chartFormat chart="0" format="2" series="1">
      <pivotArea type="data" outline="0" fieldPosition="0">
        <references count="1">
          <reference field="2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2" count="1" selected="0">
            <x v="0"/>
          </reference>
        </references>
      </pivotArea>
    </chartFormat>
    <chartFormat chart="0" format="4" series="1">
      <pivotArea type="data" outline="0" fieldPosition="0">
        <references count="1">
          <reference field="2" count="1" selected="0">
            <x v="1"/>
          </reference>
        </references>
      </pivotArea>
    </chartFormat>
    <chartFormat chart="0" format="5" series="1">
      <pivotArea type="data" outline="0" fieldPosition="0">
        <references count="1">
          <reference field="2" count="1" selected="0">
            <x v="6"/>
          </reference>
        </references>
      </pivotArea>
    </chartFormat>
    <chartFormat chart="0" format="13" series="1">
      <pivotArea type="data" outline="0" fieldPosition="0">
        <references count="1">
          <reference field="2" count="1" selected="0">
            <x v="5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0" format="19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5"/>
          </reference>
        </references>
      </pivotArea>
    </chartFormat>
    <chartFormat chart="0" format="20" series="1">
      <pivotArea type="data" outline="0" fieldPosition="0">
        <references count="2">
          <reference field="4294967294" count="1" selected="0">
            <x v="0"/>
          </reference>
          <reference field="2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Tableau croisé dynamique8" cacheId="0" applyNumberFormats="0" applyBorderFormats="0" applyFontFormats="0" applyPatternFormats="0" applyAlignmentFormats="0" applyWidthHeightFormats="1" dataCaption="Valeurs" updatedVersion="5" minRefreshableVersion="3" useAutoFormatting="1" rowGrandTotals="0" colGrandTotals="0" itemPrintTitles="1" createdVersion="5" indent="0" outline="1" outlineData="1" multipleFieldFilters="0" chartFormat="6">
  <location ref="A1:I17" firstHeaderRow="1" firstDataRow="2" firstDataCol="1"/>
  <pivotFields count="9">
    <pivotField axis="axisRow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  <pivotField axis="axisCol" showAll="0">
      <items count="9">
        <item x="1"/>
        <item x="3"/>
        <item x="4"/>
        <item x="6"/>
        <item x="5"/>
        <item x="0"/>
        <item x="2"/>
        <item x="7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0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</rowItems>
  <colFields count="1">
    <field x="1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colItems>
  <dataFields count="1">
    <dataField name="Somme de Netweight (kg)" fld="3" baseField="0" baseItem="0"/>
  </dataFields>
  <chartFormats count="16">
    <chartFormat chart="0" format="8" series="1">
      <pivotArea type="data" outline="0" fieldPosition="0">
        <references count="1">
          <reference field="1" count="1" selected="0">
            <x v="3"/>
          </reference>
        </references>
      </pivotArea>
    </chartFormat>
    <chartFormat chart="0" format="9" series="1">
      <pivotArea type="data" outline="0" fieldPosition="0">
        <references count="1">
          <reference field="1" count="1" selected="0">
            <x v="5"/>
          </reference>
        </references>
      </pivotArea>
    </chartFormat>
    <chartFormat chart="0" format="10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11" series="1">
      <pivotArea type="data" outline="0" fieldPosition="0">
        <references count="1">
          <reference field="1" count="1" selected="0">
            <x v="6"/>
          </reference>
        </references>
      </pivotArea>
    </chartFormat>
    <chartFormat chart="0" format="12" series="1">
      <pivotArea type="data" outline="0" fieldPosition="0">
        <references count="1">
          <reference field="1" count="1" selected="0">
            <x v="1"/>
          </reference>
        </references>
      </pivotArea>
    </chartFormat>
    <chartFormat chart="0" format="13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14" series="1">
      <pivotArea type="data" outline="0" fieldPosition="0">
        <references count="1">
          <reference field="1" count="1" selected="0">
            <x v="4"/>
          </reference>
        </references>
      </pivotArea>
    </chartFormat>
    <chartFormat chart="0" format="27" series="1">
      <pivotArea type="data" outline="0" fieldPosition="0">
        <references count="1">
          <reference field="1" count="1" selected="0">
            <x v="7"/>
          </reference>
        </references>
      </pivotArea>
    </chartFormat>
    <chartFormat chart="0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0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0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0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0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0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0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ivotTable" Target="../pivotTables/pivotTable2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ivotTable" Target="../pivotTables/pivotTable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xtop.com/en/historical-exchange-rat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tabSelected="1" zoomScale="80" zoomScaleNormal="80" workbookViewId="0">
      <selection activeCell="M11" sqref="M11"/>
    </sheetView>
  </sheetViews>
  <sheetFormatPr baseColWidth="10" defaultRowHeight="15" x14ac:dyDescent="0.25"/>
  <cols>
    <col min="1" max="1" width="22.85546875" customWidth="1"/>
    <col min="13" max="13" width="15.140625" customWidth="1"/>
  </cols>
  <sheetData>
    <row r="1" spans="1:14" ht="18.75" x14ac:dyDescent="0.25">
      <c r="A1" s="5" t="s">
        <v>32</v>
      </c>
      <c r="M1" s="5" t="s">
        <v>155</v>
      </c>
    </row>
    <row r="2" spans="1:14" x14ac:dyDescent="0.25">
      <c r="A2" s="6" t="s">
        <v>33</v>
      </c>
      <c r="M2" s="6" t="s">
        <v>170</v>
      </c>
    </row>
    <row r="3" spans="1:14" x14ac:dyDescent="0.25">
      <c r="A3" s="6"/>
    </row>
    <row r="4" spans="1:14" x14ac:dyDescent="0.25">
      <c r="A4" t="s">
        <v>34</v>
      </c>
      <c r="M4" s="7" t="s">
        <v>35</v>
      </c>
      <c r="N4" s="16">
        <v>0.25</v>
      </c>
    </row>
    <row r="5" spans="1:14" x14ac:dyDescent="0.25">
      <c r="M5" s="7" t="s">
        <v>36</v>
      </c>
      <c r="N5" s="16">
        <v>0.15</v>
      </c>
    </row>
    <row r="6" spans="1:14" x14ac:dyDescent="0.25">
      <c r="A6" s="8" t="s">
        <v>37</v>
      </c>
      <c r="B6" s="9">
        <v>2008</v>
      </c>
      <c r="C6" s="9">
        <v>2009</v>
      </c>
      <c r="D6" s="9">
        <v>2010</v>
      </c>
      <c r="E6" s="9">
        <v>2011</v>
      </c>
      <c r="F6" s="9">
        <v>2012</v>
      </c>
      <c r="G6" s="9">
        <v>2013</v>
      </c>
      <c r="H6" s="9">
        <v>2014</v>
      </c>
      <c r="I6" s="9">
        <v>2015</v>
      </c>
      <c r="M6" s="7" t="s">
        <v>38</v>
      </c>
      <c r="N6" s="16">
        <v>0.12</v>
      </c>
    </row>
    <row r="7" spans="1:14" x14ac:dyDescent="0.25">
      <c r="A7" s="10" t="s">
        <v>39</v>
      </c>
      <c r="B7" s="11">
        <v>61.3</v>
      </c>
      <c r="C7" s="11">
        <v>61.3</v>
      </c>
      <c r="D7" s="11">
        <v>61.7</v>
      </c>
      <c r="E7" s="12">
        <v>61.568071114589813</v>
      </c>
      <c r="F7" s="12">
        <v>67.481915040137565</v>
      </c>
      <c r="G7" s="12">
        <v>68.292122629071741</v>
      </c>
      <c r="H7" s="12">
        <v>68.272447461785845</v>
      </c>
      <c r="I7" s="12">
        <v>66.15515747514489</v>
      </c>
      <c r="M7" s="7" t="s">
        <v>40</v>
      </c>
      <c r="N7" s="16">
        <v>0.15</v>
      </c>
    </row>
    <row r="8" spans="1:14" x14ac:dyDescent="0.25">
      <c r="A8" s="10" t="s">
        <v>41</v>
      </c>
      <c r="B8" s="11">
        <v>45.6</v>
      </c>
      <c r="C8" s="11">
        <v>47.1</v>
      </c>
      <c r="D8" s="11">
        <v>48.9</v>
      </c>
      <c r="E8" s="12">
        <v>50.288972905732635</v>
      </c>
      <c r="F8" s="12">
        <v>55.88467704592707</v>
      </c>
      <c r="G8" s="12">
        <v>55.416761030867463</v>
      </c>
      <c r="H8" s="12">
        <v>56.830978868410483</v>
      </c>
      <c r="I8" s="12">
        <v>56.150767175770106</v>
      </c>
      <c r="M8" s="7" t="s">
        <v>42</v>
      </c>
      <c r="N8" s="16">
        <v>0.05</v>
      </c>
    </row>
    <row r="9" spans="1:14" x14ac:dyDescent="0.25">
      <c r="A9" s="10" t="s">
        <v>43</v>
      </c>
      <c r="B9" s="11">
        <v>34.1</v>
      </c>
      <c r="C9" s="11">
        <v>34.6</v>
      </c>
      <c r="D9" s="11">
        <v>34.6</v>
      </c>
      <c r="E9" s="12">
        <v>31.96941849007289</v>
      </c>
      <c r="F9" s="12">
        <v>35.258716854881563</v>
      </c>
      <c r="G9" s="12">
        <v>34.409592107481572</v>
      </c>
      <c r="H9" s="12">
        <v>34.399678599819325</v>
      </c>
      <c r="I9" s="12">
        <v>33.347967664582569</v>
      </c>
      <c r="M9" s="7" t="s">
        <v>44</v>
      </c>
      <c r="N9" s="16">
        <f>1-SUM(N4:N8)</f>
        <v>0.27999999999999992</v>
      </c>
    </row>
    <row r="10" spans="1:14" ht="30" x14ac:dyDescent="0.25">
      <c r="A10" s="10" t="s">
        <v>45</v>
      </c>
      <c r="B10" s="11">
        <v>31.9</v>
      </c>
      <c r="C10" s="11">
        <v>31.7</v>
      </c>
      <c r="D10" s="11">
        <v>31.7</v>
      </c>
      <c r="E10" s="12">
        <v>31.394687371150233</v>
      </c>
      <c r="F10" s="12">
        <v>34.246877298339712</v>
      </c>
      <c r="G10" s="12">
        <v>33.280174423428562</v>
      </c>
      <c r="H10" s="12">
        <v>33.421131943806955</v>
      </c>
      <c r="I10" s="12">
        <v>29.021744832420509</v>
      </c>
    </row>
    <row r="11" spans="1:14" x14ac:dyDescent="0.25">
      <c r="A11" s="10" t="s">
        <v>46</v>
      </c>
      <c r="B11" s="11">
        <v>9.4</v>
      </c>
      <c r="C11" s="11">
        <v>9.1999999999999993</v>
      </c>
      <c r="D11" s="11">
        <v>9.1999999999999993</v>
      </c>
      <c r="E11" s="11">
        <v>9.0520151230318753</v>
      </c>
      <c r="F11" s="11">
        <v>9.6513926931684644</v>
      </c>
      <c r="G11" s="11">
        <v>9.3365195215048455</v>
      </c>
      <c r="H11" s="11">
        <v>9.2585568222708474</v>
      </c>
      <c r="I11" s="11">
        <v>9.1932235183443822</v>
      </c>
    </row>
    <row r="12" spans="1:14" x14ac:dyDescent="0.25">
      <c r="A12" s="13" t="s">
        <v>47</v>
      </c>
      <c r="B12" s="14">
        <f t="shared" ref="B12:D12" si="0">SUM(B7:B11)</f>
        <v>182.3</v>
      </c>
      <c r="C12" s="14">
        <f t="shared" si="0"/>
        <v>183.89999999999998</v>
      </c>
      <c r="D12" s="14">
        <f t="shared" si="0"/>
        <v>186.09999999999997</v>
      </c>
      <c r="E12" s="14">
        <f t="shared" ref="E12:I12" si="1">SUM(E7:E11)</f>
        <v>184.27316500457746</v>
      </c>
      <c r="F12" s="14">
        <f t="shared" si="1"/>
        <v>202.52357893245437</v>
      </c>
      <c r="G12" s="14">
        <f t="shared" si="1"/>
        <v>200.73516971235415</v>
      </c>
      <c r="H12" s="14">
        <f t="shared" si="1"/>
        <v>202.18279369609343</v>
      </c>
      <c r="I12" s="14">
        <f t="shared" si="1"/>
        <v>193.86886066626244</v>
      </c>
    </row>
    <row r="14" spans="1:14" x14ac:dyDescent="0.25">
      <c r="A14" t="s">
        <v>48</v>
      </c>
    </row>
    <row r="16" spans="1:14" x14ac:dyDescent="0.25">
      <c r="A16" s="8" t="s">
        <v>37</v>
      </c>
      <c r="B16" s="8">
        <v>1980</v>
      </c>
      <c r="C16" s="8">
        <v>1990</v>
      </c>
      <c r="D16" s="8">
        <v>2000</v>
      </c>
      <c r="E16" s="9">
        <v>2008</v>
      </c>
      <c r="F16" s="9">
        <v>2009</v>
      </c>
      <c r="G16" s="9">
        <v>2010</v>
      </c>
      <c r="H16" s="9">
        <v>2011</v>
      </c>
      <c r="I16" s="9">
        <v>2012</v>
      </c>
      <c r="J16" s="9">
        <v>2013</v>
      </c>
      <c r="K16" s="9">
        <v>2014</v>
      </c>
      <c r="L16" s="9">
        <v>2015</v>
      </c>
    </row>
    <row r="17" spans="1:12" x14ac:dyDescent="0.25">
      <c r="A17" s="10" t="s">
        <v>39</v>
      </c>
      <c r="B17" s="15">
        <v>0.12</v>
      </c>
      <c r="C17" s="15">
        <v>0.19</v>
      </c>
      <c r="D17" s="15">
        <v>0.33500000000000002</v>
      </c>
      <c r="E17" s="15">
        <f>B7/$B$12</f>
        <v>0.33625891387822265</v>
      </c>
      <c r="F17" s="15">
        <f>C7/$C$12</f>
        <v>0.33333333333333337</v>
      </c>
      <c r="G17" s="15">
        <f>D7/$D$12</f>
        <v>0.33154218162278354</v>
      </c>
      <c r="H17" s="15">
        <f>E7/$E$12</f>
        <v>0.33411306042884986</v>
      </c>
      <c r="I17" s="15">
        <f>F7/$F$12</f>
        <v>0.33320522674865488</v>
      </c>
      <c r="J17" s="15">
        <f>G7/$G$12</f>
        <v>0.34021005251312836</v>
      </c>
      <c r="K17" s="15">
        <f>H7/$H$12</f>
        <v>0.33767684288905442</v>
      </c>
      <c r="L17" s="15">
        <f>I7/$I$12</f>
        <v>0.34123663412366351</v>
      </c>
    </row>
    <row r="18" spans="1:12" x14ac:dyDescent="0.25">
      <c r="A18" s="10" t="s">
        <v>41</v>
      </c>
      <c r="B18" s="15">
        <v>0.34499999999999997</v>
      </c>
      <c r="C18" s="15">
        <v>0.38300000000000001</v>
      </c>
      <c r="D18" s="15">
        <v>0.26</v>
      </c>
      <c r="E18" s="15">
        <f t="shared" ref="E18:E22" si="2">B8/$B$12</f>
        <v>0.25013713658804171</v>
      </c>
      <c r="F18" s="15">
        <f t="shared" ref="F18:F22" si="3">C8/$C$12</f>
        <v>0.25611745513866235</v>
      </c>
      <c r="G18" s="15">
        <f t="shared" ref="G18:G22" si="4">D8/$D$12</f>
        <v>0.26276195593766793</v>
      </c>
      <c r="H18" s="15">
        <f t="shared" ref="H18:H22" si="5">E8/$E$12</f>
        <v>0.27290448343079921</v>
      </c>
      <c r="I18" s="15">
        <f t="shared" ref="I18:I22" si="6">F8/$F$12</f>
        <v>0.27594158339738661</v>
      </c>
      <c r="J18" s="15">
        <f t="shared" ref="J18:J22" si="7">G8/$G$12</f>
        <v>0.2760690172543136</v>
      </c>
      <c r="K18" s="15">
        <f t="shared" ref="K18:K22" si="8">H8/$H$12</f>
        <v>0.28108711839166051</v>
      </c>
      <c r="L18" s="15">
        <f t="shared" ref="L18:L22" si="9">I8/$I$12</f>
        <v>0.28963272896327291</v>
      </c>
    </row>
    <row r="19" spans="1:12" x14ac:dyDescent="0.25">
      <c r="A19" s="10" t="s">
        <v>43</v>
      </c>
      <c r="B19" s="15">
        <v>0.20200000000000001</v>
      </c>
      <c r="C19" s="15">
        <v>0.22800000000000001</v>
      </c>
      <c r="D19" s="15">
        <v>0.20699999999999999</v>
      </c>
      <c r="E19" s="15">
        <f t="shared" si="2"/>
        <v>0.1870543060888645</v>
      </c>
      <c r="F19" s="15">
        <f t="shared" si="3"/>
        <v>0.18814573137574772</v>
      </c>
      <c r="G19" s="15">
        <f t="shared" si="4"/>
        <v>0.18592154755507795</v>
      </c>
      <c r="H19" s="15">
        <f t="shared" si="5"/>
        <v>0.17348927875243664</v>
      </c>
      <c r="I19" s="15">
        <f t="shared" si="6"/>
        <v>0.17409684857801691</v>
      </c>
      <c r="J19" s="15">
        <f t="shared" si="7"/>
        <v>0.17141785446361596</v>
      </c>
      <c r="K19" s="15">
        <f t="shared" si="8"/>
        <v>0.17014147431124349</v>
      </c>
      <c r="L19" s="15">
        <f t="shared" si="9"/>
        <v>0.17201301720130174</v>
      </c>
    </row>
    <row r="20" spans="1:12" ht="30" x14ac:dyDescent="0.25">
      <c r="A20" s="10" t="s">
        <v>45</v>
      </c>
      <c r="B20" s="15">
        <v>0.28299999999999997</v>
      </c>
      <c r="C20" s="15">
        <v>0.14899999999999999</v>
      </c>
      <c r="D20" s="15">
        <v>0.14799999999999999</v>
      </c>
      <c r="E20" s="15">
        <f t="shared" si="2"/>
        <v>0.17498628634119581</v>
      </c>
      <c r="F20" s="15">
        <f t="shared" si="3"/>
        <v>0.17237629146275152</v>
      </c>
      <c r="G20" s="15">
        <f t="shared" si="4"/>
        <v>0.17033852767329397</v>
      </c>
      <c r="H20" s="15">
        <f t="shared" si="5"/>
        <v>0.17037037037037037</v>
      </c>
      <c r="I20" s="15">
        <f t="shared" si="6"/>
        <v>0.16910069177555728</v>
      </c>
      <c r="J20" s="15">
        <f t="shared" si="7"/>
        <v>0.16579144786196551</v>
      </c>
      <c r="K20" s="15">
        <f t="shared" si="8"/>
        <v>0.16530156366344007</v>
      </c>
      <c r="L20" s="15">
        <f t="shared" si="9"/>
        <v>0.14969781496978152</v>
      </c>
    </row>
    <row r="21" spans="1:12" x14ac:dyDescent="0.25">
      <c r="A21" s="10" t="s">
        <v>46</v>
      </c>
      <c r="B21" s="15">
        <v>0.05</v>
      </c>
      <c r="C21" s="15">
        <v>0.05</v>
      </c>
      <c r="D21" s="15">
        <v>0.05</v>
      </c>
      <c r="E21" s="15">
        <f t="shared" si="2"/>
        <v>5.156335710367526E-2</v>
      </c>
      <c r="F21" s="15">
        <f t="shared" si="3"/>
        <v>5.0027188689505168E-2</v>
      </c>
      <c r="G21" s="15">
        <f t="shared" si="4"/>
        <v>4.9435787211176793E-2</v>
      </c>
      <c r="H21" s="15">
        <f t="shared" si="5"/>
        <v>4.912280701754386E-2</v>
      </c>
      <c r="I21" s="15">
        <f t="shared" si="6"/>
        <v>4.7655649500384326E-2</v>
      </c>
      <c r="J21" s="15">
        <f t="shared" si="7"/>
        <v>4.651162790697675E-2</v>
      </c>
      <c r="K21" s="15">
        <f t="shared" si="8"/>
        <v>4.5793000744601645E-2</v>
      </c>
      <c r="L21" s="15">
        <f t="shared" si="9"/>
        <v>4.7419804741980466E-2</v>
      </c>
    </row>
    <row r="22" spans="1:12" x14ac:dyDescent="0.25">
      <c r="A22" s="13" t="s">
        <v>47</v>
      </c>
      <c r="B22" s="15">
        <f>SUM(B17:B21)</f>
        <v>1</v>
      </c>
      <c r="C22" s="15">
        <f t="shared" ref="C22:D22" si="10">SUM(C17:C21)</f>
        <v>1</v>
      </c>
      <c r="D22" s="15">
        <f t="shared" si="10"/>
        <v>1</v>
      </c>
      <c r="E22" s="15">
        <f t="shared" si="2"/>
        <v>1</v>
      </c>
      <c r="F22" s="15">
        <f t="shared" si="3"/>
        <v>1</v>
      </c>
      <c r="G22" s="15">
        <f t="shared" si="4"/>
        <v>1</v>
      </c>
      <c r="H22" s="15">
        <f t="shared" si="5"/>
        <v>1</v>
      </c>
      <c r="I22" s="15">
        <f t="shared" si="6"/>
        <v>1</v>
      </c>
      <c r="J22" s="15">
        <f t="shared" si="7"/>
        <v>1</v>
      </c>
      <c r="K22" s="15">
        <f t="shared" si="8"/>
        <v>1</v>
      </c>
      <c r="L22" s="15">
        <f t="shared" si="9"/>
        <v>1</v>
      </c>
    </row>
    <row r="51" spans="2:16" ht="18.75" x14ac:dyDescent="0.25">
      <c r="B51" s="17" t="s">
        <v>171</v>
      </c>
      <c r="M51" s="5" t="s">
        <v>49</v>
      </c>
    </row>
    <row r="52" spans="2:16" x14ac:dyDescent="0.25">
      <c r="B52" s="84" t="s">
        <v>172</v>
      </c>
      <c r="M52" s="6" t="s">
        <v>144</v>
      </c>
    </row>
    <row r="53" spans="2:16" x14ac:dyDescent="0.25">
      <c r="B53" s="84" t="s">
        <v>173</v>
      </c>
    </row>
    <row r="54" spans="2:16" x14ac:dyDescent="0.25">
      <c r="M54" s="7" t="s">
        <v>147</v>
      </c>
      <c r="N54" s="7">
        <v>2010</v>
      </c>
      <c r="O54" s="7">
        <v>2011</v>
      </c>
      <c r="P54" s="7">
        <v>2012</v>
      </c>
    </row>
    <row r="55" spans="2:16" x14ac:dyDescent="0.25">
      <c r="C55" s="85" t="s">
        <v>30</v>
      </c>
      <c r="D55" s="85" t="s">
        <v>174</v>
      </c>
      <c r="M55" s="7" t="s">
        <v>39</v>
      </c>
      <c r="N55" s="16">
        <v>0.54</v>
      </c>
      <c r="O55" s="16">
        <v>0.53</v>
      </c>
      <c r="P55" s="16">
        <v>0.54</v>
      </c>
    </row>
    <row r="56" spans="2:16" x14ac:dyDescent="0.25">
      <c r="B56" s="7" t="s">
        <v>50</v>
      </c>
      <c r="C56" s="7">
        <v>18.5</v>
      </c>
      <c r="D56" s="86">
        <f>C56/SUM(C$56:C$64)</f>
        <v>0.2573018080667594</v>
      </c>
      <c r="M56" s="7" t="s">
        <v>41</v>
      </c>
      <c r="N56" s="16">
        <v>0.2</v>
      </c>
      <c r="O56" s="16">
        <v>0.2</v>
      </c>
      <c r="P56" s="16">
        <v>0.2</v>
      </c>
    </row>
    <row r="57" spans="2:16" x14ac:dyDescent="0.25">
      <c r="B57" s="7" t="s">
        <v>51</v>
      </c>
      <c r="C57" s="7">
        <v>15.6</v>
      </c>
      <c r="D57" s="86">
        <f t="shared" ref="D57:D64" si="11">C57/SUM(C$56:C$64)</f>
        <v>0.21696801112656469</v>
      </c>
      <c r="M57" s="7" t="s">
        <v>43</v>
      </c>
      <c r="N57" s="16">
        <v>0.15</v>
      </c>
      <c r="O57" s="16">
        <v>0.15</v>
      </c>
      <c r="P57" s="16">
        <v>0.15</v>
      </c>
    </row>
    <row r="58" spans="2:16" x14ac:dyDescent="0.25">
      <c r="B58" s="7" t="s">
        <v>52</v>
      </c>
      <c r="C58" s="7">
        <f>9.3+6.6</f>
        <v>15.9</v>
      </c>
      <c r="D58" s="86">
        <f t="shared" si="11"/>
        <v>0.22114047287899863</v>
      </c>
      <c r="M58" s="7" t="s">
        <v>145</v>
      </c>
      <c r="N58" s="16">
        <v>0.02</v>
      </c>
      <c r="O58" s="16">
        <v>0.02</v>
      </c>
      <c r="P58" s="16">
        <v>0.02</v>
      </c>
    </row>
    <row r="59" spans="2:16" x14ac:dyDescent="0.25">
      <c r="B59" s="7" t="s">
        <v>53</v>
      </c>
      <c r="C59" s="7">
        <v>4.8</v>
      </c>
      <c r="D59" s="86">
        <f t="shared" si="11"/>
        <v>6.6759388038942977E-2</v>
      </c>
      <c r="M59" s="7" t="s">
        <v>148</v>
      </c>
      <c r="N59" s="16">
        <v>0.04</v>
      </c>
      <c r="O59" s="16">
        <v>0.04</v>
      </c>
      <c r="P59" s="16">
        <v>0.04</v>
      </c>
    </row>
    <row r="60" spans="2:16" x14ac:dyDescent="0.25">
      <c r="B60" s="7" t="s">
        <v>55</v>
      </c>
      <c r="C60" s="7">
        <v>4.4000000000000004</v>
      </c>
      <c r="D60" s="86">
        <f t="shared" si="11"/>
        <v>6.119610570236441E-2</v>
      </c>
      <c r="M60" s="7" t="s">
        <v>149</v>
      </c>
      <c r="N60" s="16">
        <v>0.02</v>
      </c>
      <c r="O60" s="16">
        <v>0.02</v>
      </c>
      <c r="P60" s="16">
        <v>0.02</v>
      </c>
    </row>
    <row r="61" spans="2:16" x14ac:dyDescent="0.25">
      <c r="B61" s="7" t="s">
        <v>175</v>
      </c>
      <c r="C61" s="7">
        <v>4.4000000000000004</v>
      </c>
      <c r="D61" s="86">
        <f t="shared" si="11"/>
        <v>6.119610570236441E-2</v>
      </c>
      <c r="M61" s="7" t="s">
        <v>146</v>
      </c>
      <c r="N61" s="16">
        <v>0.03</v>
      </c>
      <c r="O61" s="16">
        <v>0.03</v>
      </c>
      <c r="P61" s="16">
        <v>0.03</v>
      </c>
    </row>
    <row r="62" spans="2:16" x14ac:dyDescent="0.25">
      <c r="B62" s="7" t="s">
        <v>54</v>
      </c>
      <c r="C62" s="7">
        <v>3.2</v>
      </c>
      <c r="D62" s="86">
        <f t="shared" si="11"/>
        <v>4.4506258692628656E-2</v>
      </c>
    </row>
    <row r="63" spans="2:16" x14ac:dyDescent="0.25">
      <c r="B63" s="7" t="s">
        <v>176</v>
      </c>
      <c r="C63" s="7">
        <v>3</v>
      </c>
      <c r="D63" s="86">
        <f t="shared" si="11"/>
        <v>4.1724617524339362E-2</v>
      </c>
    </row>
    <row r="64" spans="2:16" x14ac:dyDescent="0.25">
      <c r="B64" s="7" t="s">
        <v>177</v>
      </c>
      <c r="C64" s="7">
        <v>2.1</v>
      </c>
      <c r="D64" s="86">
        <f t="shared" si="11"/>
        <v>2.9207232267037558E-2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58"/>
  <sheetViews>
    <sheetView zoomScale="90" zoomScaleNormal="90" workbookViewId="0">
      <selection activeCell="F14" sqref="F14"/>
    </sheetView>
  </sheetViews>
  <sheetFormatPr baseColWidth="10" defaultRowHeight="15" x14ac:dyDescent="0.25"/>
  <cols>
    <col min="1" max="1" width="24.42578125" customWidth="1"/>
    <col min="2" max="2" width="23.85546875" customWidth="1"/>
    <col min="3" max="3" width="11.7109375" customWidth="1"/>
    <col min="4" max="10" width="11" customWidth="1"/>
    <col min="11" max="12" width="12" customWidth="1"/>
    <col min="13" max="13" width="19" bestFit="1" customWidth="1"/>
    <col min="14" max="14" width="24.42578125" bestFit="1" customWidth="1"/>
    <col min="15" max="15" width="19" bestFit="1" customWidth="1"/>
    <col min="16" max="16" width="24.42578125" bestFit="1" customWidth="1"/>
    <col min="17" max="17" width="19" bestFit="1" customWidth="1"/>
    <col min="18" max="18" width="24.42578125" bestFit="1" customWidth="1"/>
    <col min="19" max="19" width="19" bestFit="1" customWidth="1"/>
    <col min="20" max="20" width="24.42578125" bestFit="1" customWidth="1"/>
    <col min="21" max="21" width="19" bestFit="1" customWidth="1"/>
    <col min="22" max="22" width="29.42578125" bestFit="1" customWidth="1"/>
    <col min="23" max="23" width="24" bestFit="1" customWidth="1"/>
  </cols>
  <sheetData>
    <row r="2" spans="1:12" x14ac:dyDescent="0.25">
      <c r="A2" s="1" t="s">
        <v>22</v>
      </c>
      <c r="B2" t="s">
        <v>26</v>
      </c>
    </row>
    <row r="4" spans="1:12" x14ac:dyDescent="0.25">
      <c r="A4" s="1" t="s">
        <v>28</v>
      </c>
      <c r="B4" s="1" t="s">
        <v>27</v>
      </c>
    </row>
    <row r="5" spans="1:12" x14ac:dyDescent="0.25">
      <c r="A5" s="1" t="s">
        <v>25</v>
      </c>
      <c r="B5" t="s">
        <v>16</v>
      </c>
      <c r="C5" t="s">
        <v>17</v>
      </c>
      <c r="D5" t="s">
        <v>15</v>
      </c>
      <c r="E5" t="s">
        <v>18</v>
      </c>
      <c r="F5" t="s">
        <v>13</v>
      </c>
      <c r="G5" t="s">
        <v>7</v>
      </c>
      <c r="H5" t="s">
        <v>12</v>
      </c>
      <c r="I5" t="s">
        <v>14</v>
      </c>
      <c r="J5" t="s">
        <v>19</v>
      </c>
      <c r="K5" t="s">
        <v>20</v>
      </c>
      <c r="L5" t="s">
        <v>88</v>
      </c>
    </row>
    <row r="6" spans="1:12" x14ac:dyDescent="0.25">
      <c r="A6" s="2">
        <v>2000</v>
      </c>
      <c r="B6" s="3">
        <v>198312700</v>
      </c>
      <c r="C6" s="3">
        <v>19172100</v>
      </c>
      <c r="D6" s="3">
        <v>28275600</v>
      </c>
      <c r="E6" s="3">
        <v>29896600</v>
      </c>
      <c r="F6" s="3">
        <v>16137400</v>
      </c>
      <c r="G6" s="3">
        <v>17314700</v>
      </c>
      <c r="H6" s="3">
        <v>1311800</v>
      </c>
      <c r="I6" s="3">
        <v>84300</v>
      </c>
      <c r="J6" s="3">
        <v>28096800</v>
      </c>
      <c r="K6" s="3">
        <v>349067100</v>
      </c>
      <c r="L6" s="3">
        <v>67900</v>
      </c>
    </row>
    <row r="7" spans="1:12" x14ac:dyDescent="0.25">
      <c r="A7" s="2">
        <v>2001</v>
      </c>
      <c r="B7" s="3">
        <v>194545600</v>
      </c>
      <c r="C7" s="3">
        <v>33463400</v>
      </c>
      <c r="D7" s="3">
        <v>41105100</v>
      </c>
      <c r="E7" s="3">
        <v>24763700</v>
      </c>
      <c r="F7" s="3">
        <v>18045500</v>
      </c>
      <c r="G7" s="3">
        <v>16172300</v>
      </c>
      <c r="H7" s="3">
        <v>4742500</v>
      </c>
      <c r="I7" s="3">
        <v>533600</v>
      </c>
      <c r="J7" s="3">
        <v>20141200</v>
      </c>
      <c r="K7" s="3">
        <v>363171300</v>
      </c>
      <c r="L7" s="3">
        <v>36000</v>
      </c>
    </row>
    <row r="8" spans="1:12" x14ac:dyDescent="0.25">
      <c r="A8" s="2">
        <v>2002</v>
      </c>
      <c r="B8" s="3">
        <v>163160500</v>
      </c>
      <c r="C8" s="3">
        <v>31072600</v>
      </c>
      <c r="D8" s="3">
        <v>26583500</v>
      </c>
      <c r="E8" s="3">
        <v>28565100</v>
      </c>
      <c r="F8" s="3">
        <v>13682400</v>
      </c>
      <c r="G8" s="3">
        <v>18393800</v>
      </c>
      <c r="H8" s="3">
        <v>2788100</v>
      </c>
      <c r="I8" s="3">
        <v>1135300</v>
      </c>
      <c r="J8" s="3">
        <v>17035700</v>
      </c>
      <c r="K8" s="3">
        <v>309881200</v>
      </c>
      <c r="L8" s="3"/>
    </row>
    <row r="9" spans="1:12" x14ac:dyDescent="0.25">
      <c r="A9" s="2">
        <v>2003</v>
      </c>
      <c r="B9" s="3">
        <v>148596200</v>
      </c>
      <c r="C9" s="3">
        <v>33509400</v>
      </c>
      <c r="D9" s="3">
        <v>35039100</v>
      </c>
      <c r="E9" s="3">
        <v>32790000</v>
      </c>
      <c r="F9" s="3">
        <v>25896100</v>
      </c>
      <c r="G9" s="3">
        <v>21184900</v>
      </c>
      <c r="H9" s="3">
        <v>2679600</v>
      </c>
      <c r="I9" s="3">
        <v>1158100</v>
      </c>
      <c r="J9" s="3">
        <v>12078900</v>
      </c>
      <c r="K9" s="3">
        <v>323112000</v>
      </c>
      <c r="L9" s="3"/>
    </row>
    <row r="10" spans="1:12" x14ac:dyDescent="0.25">
      <c r="A10" s="2">
        <v>2004</v>
      </c>
      <c r="B10" s="3">
        <v>124339600</v>
      </c>
      <c r="C10" s="3">
        <v>46540800</v>
      </c>
      <c r="D10" s="3">
        <v>41235200</v>
      </c>
      <c r="E10" s="3">
        <v>23468500</v>
      </c>
      <c r="F10" s="3">
        <v>25678900</v>
      </c>
      <c r="G10" s="3">
        <v>24129000</v>
      </c>
      <c r="H10" s="3">
        <v>19952500</v>
      </c>
      <c r="I10" s="3">
        <v>1862500</v>
      </c>
      <c r="J10" s="3">
        <v>18572200</v>
      </c>
      <c r="K10" s="3">
        <v>336478000</v>
      </c>
      <c r="L10" s="3"/>
    </row>
    <row r="11" spans="1:12" x14ac:dyDescent="0.25">
      <c r="A11" s="2">
        <v>2005</v>
      </c>
      <c r="B11" s="3">
        <v>167971900</v>
      </c>
      <c r="C11" s="3">
        <v>46364400</v>
      </c>
      <c r="D11" s="3">
        <v>48234400</v>
      </c>
      <c r="E11" s="3">
        <v>23733400</v>
      </c>
      <c r="F11" s="3">
        <v>24869300</v>
      </c>
      <c r="G11" s="3">
        <v>24919800</v>
      </c>
      <c r="H11" s="3">
        <v>19112500</v>
      </c>
      <c r="I11" s="3">
        <v>3782100</v>
      </c>
      <c r="J11" s="3">
        <v>19425900</v>
      </c>
      <c r="K11" s="3">
        <v>392749908</v>
      </c>
      <c r="L11" s="3">
        <v>6900</v>
      </c>
    </row>
    <row r="12" spans="1:12" x14ac:dyDescent="0.25">
      <c r="A12" s="2">
        <v>2006</v>
      </c>
      <c r="B12" s="3">
        <v>129667100</v>
      </c>
      <c r="C12" s="3">
        <v>45364200</v>
      </c>
      <c r="D12" s="3">
        <v>41874000</v>
      </c>
      <c r="E12" s="3">
        <v>20012400</v>
      </c>
      <c r="F12" s="3">
        <v>24717400</v>
      </c>
      <c r="G12" s="3">
        <v>26387400</v>
      </c>
      <c r="H12" s="3">
        <v>26106700</v>
      </c>
      <c r="I12" s="3">
        <v>4312600</v>
      </c>
      <c r="J12" s="3">
        <v>16412500</v>
      </c>
      <c r="K12" s="3">
        <v>351913500</v>
      </c>
      <c r="L12" s="3">
        <v>91700</v>
      </c>
    </row>
    <row r="13" spans="1:12" x14ac:dyDescent="0.25">
      <c r="A13" s="2">
        <v>2007</v>
      </c>
      <c r="B13" s="3">
        <v>117083700</v>
      </c>
      <c r="C13" s="3">
        <v>37443300</v>
      </c>
      <c r="D13" s="3">
        <v>28342700</v>
      </c>
      <c r="E13" s="3">
        <v>14139400</v>
      </c>
      <c r="F13" s="3">
        <v>21993400</v>
      </c>
      <c r="G13" s="3">
        <v>24625800</v>
      </c>
      <c r="H13" s="3">
        <v>31440200</v>
      </c>
      <c r="I13" s="3">
        <v>6428600</v>
      </c>
      <c r="J13" s="3">
        <v>14195700</v>
      </c>
      <c r="K13" s="3">
        <v>307051200</v>
      </c>
      <c r="L13" s="3">
        <v>58300</v>
      </c>
    </row>
    <row r="14" spans="1:12" x14ac:dyDescent="0.25">
      <c r="A14" s="2">
        <v>2008</v>
      </c>
      <c r="B14" s="3">
        <v>129650100</v>
      </c>
      <c r="C14" s="3">
        <v>32660500</v>
      </c>
      <c r="D14" s="3">
        <v>34274000</v>
      </c>
      <c r="E14" s="3">
        <v>19751700</v>
      </c>
      <c r="F14" s="3">
        <v>28476200</v>
      </c>
      <c r="G14" s="3">
        <v>15458000</v>
      </c>
      <c r="H14" s="3">
        <v>13696600</v>
      </c>
      <c r="I14" s="3">
        <v>6546100</v>
      </c>
      <c r="J14" s="3">
        <v>13716000</v>
      </c>
      <c r="K14" s="3">
        <v>305685100</v>
      </c>
      <c r="L14" s="3">
        <v>540900</v>
      </c>
    </row>
    <row r="15" spans="1:12" x14ac:dyDescent="0.25">
      <c r="A15" s="2">
        <v>2009</v>
      </c>
      <c r="B15" s="3">
        <v>119253900</v>
      </c>
      <c r="C15" s="3">
        <v>36827700</v>
      </c>
      <c r="D15" s="3">
        <v>35608600</v>
      </c>
      <c r="E15" s="3">
        <v>17341300</v>
      </c>
      <c r="F15" s="3">
        <v>25295900</v>
      </c>
      <c r="G15" s="3">
        <v>12361700</v>
      </c>
      <c r="H15" s="3">
        <v>18019700</v>
      </c>
      <c r="I15" s="3">
        <v>11072300</v>
      </c>
      <c r="J15" s="3">
        <v>13724200</v>
      </c>
      <c r="K15" s="3">
        <v>306563306</v>
      </c>
      <c r="L15" s="3">
        <v>230800</v>
      </c>
    </row>
    <row r="16" spans="1:12" x14ac:dyDescent="0.25">
      <c r="A16" s="2">
        <v>2010</v>
      </c>
      <c r="B16" s="3">
        <v>108403100</v>
      </c>
      <c r="C16" s="3">
        <v>24708000</v>
      </c>
      <c r="D16" s="3">
        <v>31105100</v>
      </c>
      <c r="E16" s="3">
        <v>22801700</v>
      </c>
      <c r="F16" s="3">
        <v>23333900</v>
      </c>
      <c r="G16" s="3">
        <v>11147500</v>
      </c>
      <c r="H16" s="3">
        <v>15856800</v>
      </c>
      <c r="I16" s="3">
        <v>11894200</v>
      </c>
      <c r="J16" s="3">
        <v>11251400</v>
      </c>
      <c r="K16" s="3">
        <v>276933100</v>
      </c>
      <c r="L16" s="3">
        <v>349800</v>
      </c>
    </row>
    <row r="17" spans="1:12" x14ac:dyDescent="0.25">
      <c r="A17" s="2">
        <v>2011</v>
      </c>
      <c r="B17" s="3">
        <v>111851938</v>
      </c>
      <c r="C17" s="3">
        <v>29533630</v>
      </c>
      <c r="D17" s="3">
        <v>33842060</v>
      </c>
      <c r="E17" s="3">
        <v>28518949</v>
      </c>
      <c r="F17" s="3">
        <v>32448994</v>
      </c>
      <c r="G17" s="3">
        <v>10335409</v>
      </c>
      <c r="H17" s="3">
        <v>13850423</v>
      </c>
      <c r="I17" s="3">
        <v>12867945</v>
      </c>
      <c r="J17" s="3">
        <v>12828132</v>
      </c>
      <c r="K17" s="3">
        <v>299701850</v>
      </c>
      <c r="L17" s="3"/>
    </row>
    <row r="18" spans="1:12" x14ac:dyDescent="0.25">
      <c r="A18" s="2">
        <v>2012</v>
      </c>
      <c r="B18" s="3">
        <v>118422163</v>
      </c>
      <c r="C18" s="3">
        <v>21723404</v>
      </c>
      <c r="D18" s="3">
        <v>29944315</v>
      </c>
      <c r="E18" s="3">
        <v>26412891</v>
      </c>
      <c r="F18" s="3">
        <v>23623226</v>
      </c>
      <c r="G18" s="3">
        <v>9515392</v>
      </c>
      <c r="H18" s="3">
        <v>10815555</v>
      </c>
      <c r="I18" s="3">
        <v>12288964</v>
      </c>
      <c r="J18" s="3">
        <v>9632711</v>
      </c>
      <c r="K18" s="3">
        <v>280602073</v>
      </c>
      <c r="L18" s="3"/>
    </row>
    <row r="19" spans="1:12" x14ac:dyDescent="0.25">
      <c r="A19" s="2">
        <v>2013</v>
      </c>
      <c r="B19" s="3">
        <v>130669349</v>
      </c>
      <c r="C19" s="3">
        <v>22664568</v>
      </c>
      <c r="D19" s="3">
        <v>35628805</v>
      </c>
      <c r="E19" s="3">
        <v>30370213</v>
      </c>
      <c r="F19" s="3">
        <v>23923249</v>
      </c>
      <c r="G19" s="3">
        <v>8380856</v>
      </c>
      <c r="H19" s="3">
        <v>11653548</v>
      </c>
      <c r="I19" s="3">
        <v>10693318</v>
      </c>
      <c r="J19" s="3">
        <v>10640217</v>
      </c>
      <c r="K19" s="3">
        <v>315274946</v>
      </c>
      <c r="L19" s="3">
        <v>76026</v>
      </c>
    </row>
    <row r="46" spans="1:2" x14ac:dyDescent="0.25">
      <c r="A46" s="17" t="s">
        <v>156</v>
      </c>
    </row>
    <row r="47" spans="1:2" x14ac:dyDescent="0.25">
      <c r="A47" s="81" t="s">
        <v>16</v>
      </c>
      <c r="B47">
        <v>130669349</v>
      </c>
    </row>
    <row r="48" spans="1:2" x14ac:dyDescent="0.25">
      <c r="A48" s="81" t="s">
        <v>15</v>
      </c>
      <c r="B48">
        <v>35628805</v>
      </c>
    </row>
    <row r="49" spans="1:2" x14ac:dyDescent="0.25">
      <c r="A49" s="81" t="s">
        <v>18</v>
      </c>
      <c r="B49">
        <v>30370213</v>
      </c>
    </row>
    <row r="50" spans="1:2" x14ac:dyDescent="0.25">
      <c r="A50" s="81" t="s">
        <v>44</v>
      </c>
      <c r="B50">
        <f>(315274946-(B47+B48+B49+B52+B53+B54+B55+B56+B57))/2</f>
        <v>15325411.5</v>
      </c>
    </row>
    <row r="51" spans="1:2" x14ac:dyDescent="0.25">
      <c r="A51" s="17" t="s">
        <v>157</v>
      </c>
    </row>
    <row r="52" spans="1:2" x14ac:dyDescent="0.25">
      <c r="A52" s="81" t="s">
        <v>13</v>
      </c>
      <c r="B52">
        <v>23923249</v>
      </c>
    </row>
    <row r="53" spans="1:2" x14ac:dyDescent="0.25">
      <c r="A53" s="81" t="s">
        <v>17</v>
      </c>
      <c r="B53">
        <v>22664568</v>
      </c>
    </row>
    <row r="54" spans="1:2" x14ac:dyDescent="0.25">
      <c r="A54" s="81" t="s">
        <v>7</v>
      </c>
      <c r="B54">
        <v>8380856</v>
      </c>
    </row>
    <row r="55" spans="1:2" x14ac:dyDescent="0.25">
      <c r="A55" s="81" t="s">
        <v>12</v>
      </c>
      <c r="B55">
        <v>11653548</v>
      </c>
    </row>
    <row r="56" spans="1:2" x14ac:dyDescent="0.25">
      <c r="A56" s="81" t="s">
        <v>14</v>
      </c>
      <c r="B56">
        <v>10693318</v>
      </c>
    </row>
    <row r="57" spans="1:2" x14ac:dyDescent="0.25">
      <c r="A57" s="81" t="s">
        <v>19</v>
      </c>
      <c r="B57">
        <v>10640217</v>
      </c>
    </row>
    <row r="58" spans="1:2" x14ac:dyDescent="0.25">
      <c r="A58" s="81" t="s">
        <v>44</v>
      </c>
      <c r="B58">
        <f>(315274946-(B47+B48+B49+B52+B53+B54+B55+B56+B57))/2</f>
        <v>15325411.5</v>
      </c>
    </row>
  </sheetData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opLeftCell="A20" workbookViewId="0">
      <selection activeCell="E15" sqref="E15"/>
    </sheetView>
  </sheetViews>
  <sheetFormatPr baseColWidth="10" defaultRowHeight="15" x14ac:dyDescent="0.25"/>
  <cols>
    <col min="1" max="1" width="21" customWidth="1"/>
    <col min="2" max="2" width="23.85546875" customWidth="1"/>
    <col min="3" max="3" width="11.7109375" bestFit="1" customWidth="1"/>
    <col min="4" max="10" width="9.85546875" bestFit="1" customWidth="1"/>
    <col min="11" max="11" width="10.85546875" bestFit="1" customWidth="1"/>
    <col min="12" max="12" width="12" bestFit="1" customWidth="1"/>
    <col min="13" max="13" width="19" bestFit="1" customWidth="1"/>
    <col min="14" max="14" width="24.42578125" bestFit="1" customWidth="1"/>
    <col min="15" max="15" width="19" bestFit="1" customWidth="1"/>
    <col min="16" max="16" width="24.42578125" bestFit="1" customWidth="1"/>
    <col min="17" max="17" width="19" bestFit="1" customWidth="1"/>
    <col min="18" max="18" width="24.42578125" bestFit="1" customWidth="1"/>
    <col min="19" max="19" width="19" bestFit="1" customWidth="1"/>
    <col min="20" max="20" width="24.42578125" bestFit="1" customWidth="1"/>
    <col min="21" max="21" width="19" bestFit="1" customWidth="1"/>
    <col min="22" max="22" width="29.42578125" bestFit="1" customWidth="1"/>
    <col min="23" max="23" width="24" bestFit="1" customWidth="1"/>
  </cols>
  <sheetData>
    <row r="2" spans="1:12" x14ac:dyDescent="0.25">
      <c r="A2" s="1" t="s">
        <v>22</v>
      </c>
      <c r="B2" t="s">
        <v>26</v>
      </c>
    </row>
    <row r="4" spans="1:12" x14ac:dyDescent="0.25">
      <c r="A4" s="1" t="s">
        <v>29</v>
      </c>
      <c r="B4" s="1" t="s">
        <v>27</v>
      </c>
    </row>
    <row r="5" spans="1:12" x14ac:dyDescent="0.25">
      <c r="A5" s="1" t="s">
        <v>25</v>
      </c>
      <c r="B5" t="s">
        <v>16</v>
      </c>
      <c r="C5" t="s">
        <v>17</v>
      </c>
      <c r="D5" t="s">
        <v>15</v>
      </c>
      <c r="E5" t="s">
        <v>18</v>
      </c>
      <c r="F5" t="s">
        <v>13</v>
      </c>
      <c r="G5" t="s">
        <v>7</v>
      </c>
      <c r="H5" t="s">
        <v>12</v>
      </c>
      <c r="I5" t="s">
        <v>14</v>
      </c>
      <c r="J5" t="s">
        <v>19</v>
      </c>
      <c r="K5" t="s">
        <v>20</v>
      </c>
      <c r="L5" t="s">
        <v>88</v>
      </c>
    </row>
    <row r="6" spans="1:12" x14ac:dyDescent="0.25">
      <c r="A6" s="2">
        <v>2000</v>
      </c>
      <c r="B6" s="3">
        <v>149685000</v>
      </c>
      <c r="C6" s="3">
        <v>25092000</v>
      </c>
      <c r="D6" s="3">
        <v>25475000</v>
      </c>
      <c r="E6" s="3">
        <v>29228000</v>
      </c>
      <c r="F6" s="3">
        <v>25264000</v>
      </c>
      <c r="G6" s="3">
        <v>22012000</v>
      </c>
      <c r="H6" s="3">
        <v>2073000</v>
      </c>
      <c r="I6" s="3">
        <v>164000</v>
      </c>
      <c r="J6" s="3">
        <v>19843000</v>
      </c>
      <c r="K6" s="3">
        <v>311722000</v>
      </c>
      <c r="L6" s="3">
        <v>92000</v>
      </c>
    </row>
    <row r="7" spans="1:12" x14ac:dyDescent="0.25">
      <c r="A7" s="2">
        <v>2001</v>
      </c>
      <c r="B7" s="3">
        <v>160956000</v>
      </c>
      <c r="C7" s="3">
        <v>53348000</v>
      </c>
      <c r="D7" s="3">
        <v>41775000</v>
      </c>
      <c r="E7" s="3">
        <v>24641000</v>
      </c>
      <c r="F7" s="3">
        <v>30493000</v>
      </c>
      <c r="G7" s="3">
        <v>23585000</v>
      </c>
      <c r="H7" s="3">
        <v>7105000</v>
      </c>
      <c r="I7" s="3">
        <v>831000</v>
      </c>
      <c r="J7" s="3">
        <v>15658000</v>
      </c>
      <c r="K7" s="3">
        <v>371780000</v>
      </c>
      <c r="L7" s="3">
        <v>62000</v>
      </c>
    </row>
    <row r="8" spans="1:12" x14ac:dyDescent="0.25">
      <c r="A8" s="2">
        <v>2002</v>
      </c>
      <c r="B8" s="3">
        <v>155213000</v>
      </c>
      <c r="C8" s="3">
        <v>43222000</v>
      </c>
      <c r="D8" s="3">
        <v>34472000</v>
      </c>
      <c r="E8" s="3">
        <v>28994000</v>
      </c>
      <c r="F8" s="3">
        <v>21630000</v>
      </c>
      <c r="G8" s="3">
        <v>27240000</v>
      </c>
      <c r="H8" s="3">
        <v>4157000</v>
      </c>
      <c r="I8" s="3">
        <v>2085000</v>
      </c>
      <c r="J8" s="3">
        <v>13932000</v>
      </c>
      <c r="K8" s="3">
        <v>343054000</v>
      </c>
      <c r="L8" s="3"/>
    </row>
    <row r="9" spans="1:12" x14ac:dyDescent="0.25">
      <c r="A9" s="2">
        <v>2003</v>
      </c>
      <c r="B9" s="3">
        <v>165849000</v>
      </c>
      <c r="C9" s="3">
        <v>55784000</v>
      </c>
      <c r="D9" s="3">
        <v>52055000</v>
      </c>
      <c r="E9" s="3">
        <v>39135000</v>
      </c>
      <c r="F9" s="3">
        <v>44370000</v>
      </c>
      <c r="G9" s="3">
        <v>32734000</v>
      </c>
      <c r="H9" s="3">
        <v>4920000</v>
      </c>
      <c r="I9" s="3">
        <v>2057000</v>
      </c>
      <c r="J9" s="3">
        <v>11461000</v>
      </c>
      <c r="K9" s="3">
        <v>426668000</v>
      </c>
      <c r="L9" s="3"/>
    </row>
    <row r="10" spans="1:12" x14ac:dyDescent="0.25">
      <c r="A10" s="2">
        <v>2004</v>
      </c>
      <c r="B10" s="3">
        <v>138107000</v>
      </c>
      <c r="C10" s="3">
        <v>75822000</v>
      </c>
      <c r="D10" s="3">
        <v>57175000</v>
      </c>
      <c r="E10" s="3">
        <v>28887000</v>
      </c>
      <c r="F10" s="3">
        <v>42041000</v>
      </c>
      <c r="G10" s="3">
        <v>37957000</v>
      </c>
      <c r="H10" s="3">
        <v>41797000</v>
      </c>
      <c r="I10" s="3">
        <v>3217000</v>
      </c>
      <c r="J10" s="3">
        <v>19303000</v>
      </c>
      <c r="K10" s="3">
        <v>465604000</v>
      </c>
      <c r="L10" s="3"/>
    </row>
    <row r="11" spans="1:12" x14ac:dyDescent="0.25">
      <c r="A11" s="2">
        <v>2005</v>
      </c>
      <c r="B11" s="3">
        <v>187633000</v>
      </c>
      <c r="C11" s="3">
        <v>83893000</v>
      </c>
      <c r="D11" s="3">
        <v>67936000</v>
      </c>
      <c r="E11" s="3">
        <v>30613000</v>
      </c>
      <c r="F11" s="3">
        <v>46203000</v>
      </c>
      <c r="G11" s="3">
        <v>41776000</v>
      </c>
      <c r="H11" s="3">
        <v>42376000</v>
      </c>
      <c r="I11" s="3">
        <v>6625000</v>
      </c>
      <c r="J11" s="3">
        <v>19268000</v>
      </c>
      <c r="K11" s="3">
        <v>554422000</v>
      </c>
      <c r="L11" s="3">
        <v>20000</v>
      </c>
    </row>
    <row r="12" spans="1:12" x14ac:dyDescent="0.25">
      <c r="A12" s="2">
        <v>2006</v>
      </c>
      <c r="B12" s="3">
        <v>178311000</v>
      </c>
      <c r="C12" s="3">
        <v>77239000</v>
      </c>
      <c r="D12" s="3">
        <v>68152000</v>
      </c>
      <c r="E12" s="3">
        <v>32193000</v>
      </c>
      <c r="F12" s="3">
        <v>39142000</v>
      </c>
      <c r="G12" s="3">
        <v>39570000</v>
      </c>
      <c r="H12" s="3">
        <v>57011000</v>
      </c>
      <c r="I12" s="3">
        <v>8614000</v>
      </c>
      <c r="J12" s="3">
        <v>15698000</v>
      </c>
      <c r="K12" s="3">
        <v>546125000</v>
      </c>
      <c r="L12" s="3">
        <v>197000</v>
      </c>
    </row>
    <row r="13" spans="1:12" x14ac:dyDescent="0.25">
      <c r="A13" s="2">
        <v>2007</v>
      </c>
      <c r="B13" s="3">
        <v>204682000</v>
      </c>
      <c r="C13" s="3">
        <v>71941000</v>
      </c>
      <c r="D13" s="3">
        <v>64694000</v>
      </c>
      <c r="E13" s="3">
        <v>30684000</v>
      </c>
      <c r="F13" s="3">
        <v>41854000</v>
      </c>
      <c r="G13" s="3">
        <v>40827000</v>
      </c>
      <c r="H13" s="3">
        <v>97185000</v>
      </c>
      <c r="I13" s="3">
        <v>18749000</v>
      </c>
      <c r="J13" s="3">
        <v>15614000</v>
      </c>
      <c r="K13" s="3">
        <v>611954000</v>
      </c>
      <c r="L13" s="3">
        <v>132000</v>
      </c>
    </row>
    <row r="14" spans="1:12" x14ac:dyDescent="0.25">
      <c r="A14" s="2">
        <v>2008</v>
      </c>
      <c r="B14" s="3">
        <v>230265000</v>
      </c>
      <c r="C14" s="3">
        <v>79688000</v>
      </c>
      <c r="D14" s="3">
        <v>71170000</v>
      </c>
      <c r="E14" s="3">
        <v>43504000</v>
      </c>
      <c r="F14" s="3">
        <v>62635000</v>
      </c>
      <c r="G14" s="3">
        <v>36971000</v>
      </c>
      <c r="H14" s="3">
        <v>35612000</v>
      </c>
      <c r="I14" s="3">
        <v>19247000</v>
      </c>
      <c r="J14" s="3">
        <v>14847000</v>
      </c>
      <c r="K14" s="3">
        <v>619495000</v>
      </c>
      <c r="L14" s="3">
        <v>1178000</v>
      </c>
    </row>
    <row r="15" spans="1:12" x14ac:dyDescent="0.25">
      <c r="A15" s="2">
        <v>2009</v>
      </c>
      <c r="B15" s="3">
        <v>201704000</v>
      </c>
      <c r="C15" s="3">
        <v>77927000</v>
      </c>
      <c r="D15" s="3">
        <v>69395000</v>
      </c>
      <c r="E15" s="3">
        <v>31263000</v>
      </c>
      <c r="F15" s="3">
        <v>52508000</v>
      </c>
      <c r="G15" s="3">
        <v>26254000</v>
      </c>
      <c r="H15" s="3">
        <v>47200000</v>
      </c>
      <c r="I15" s="3">
        <v>32154000</v>
      </c>
      <c r="J15" s="3">
        <v>13816000</v>
      </c>
      <c r="K15" s="3">
        <v>589231000</v>
      </c>
      <c r="L15" s="3">
        <v>713000</v>
      </c>
    </row>
    <row r="16" spans="1:12" x14ac:dyDescent="0.25">
      <c r="A16" s="2">
        <v>2010</v>
      </c>
      <c r="B16" s="3">
        <v>186716572</v>
      </c>
      <c r="C16" s="3">
        <v>58887402</v>
      </c>
      <c r="D16" s="3">
        <v>58454172</v>
      </c>
      <c r="E16" s="3">
        <v>47501550</v>
      </c>
      <c r="F16" s="3">
        <v>57826188</v>
      </c>
      <c r="G16" s="3">
        <v>24917977</v>
      </c>
      <c r="H16" s="3">
        <v>39843856</v>
      </c>
      <c r="I16" s="3">
        <v>31854947</v>
      </c>
      <c r="J16" s="3">
        <v>13858041</v>
      </c>
      <c r="K16" s="3">
        <v>557111810</v>
      </c>
      <c r="L16" s="3">
        <v>952575</v>
      </c>
    </row>
    <row r="17" spans="1:12" x14ac:dyDescent="0.25">
      <c r="A17" s="2">
        <v>2011</v>
      </c>
      <c r="B17" s="3">
        <v>212148909</v>
      </c>
      <c r="C17" s="3">
        <v>79847770</v>
      </c>
      <c r="D17" s="3">
        <v>73598278</v>
      </c>
      <c r="E17" s="3">
        <v>63304152</v>
      </c>
      <c r="F17" s="3">
        <v>89377400</v>
      </c>
      <c r="G17" s="3">
        <v>27072364</v>
      </c>
      <c r="H17" s="3">
        <v>44531288</v>
      </c>
      <c r="I17" s="3">
        <v>37867928</v>
      </c>
      <c r="J17" s="3">
        <v>14467295</v>
      </c>
      <c r="K17" s="3">
        <v>679864159</v>
      </c>
      <c r="L17" s="3"/>
    </row>
    <row r="18" spans="1:12" x14ac:dyDescent="0.25">
      <c r="A18" s="2">
        <v>2012</v>
      </c>
      <c r="B18" s="3">
        <v>217535865</v>
      </c>
      <c r="C18" s="3">
        <v>52538602</v>
      </c>
      <c r="D18" s="3">
        <v>57997599</v>
      </c>
      <c r="E18" s="3">
        <v>61204693</v>
      </c>
      <c r="F18" s="3">
        <v>57565596</v>
      </c>
      <c r="G18" s="3">
        <v>17347105</v>
      </c>
      <c r="H18" s="3">
        <v>37022390</v>
      </c>
      <c r="I18" s="3">
        <v>33923905</v>
      </c>
      <c r="J18" s="3">
        <v>11546923</v>
      </c>
      <c r="K18" s="3">
        <v>593790789</v>
      </c>
      <c r="L18" s="3"/>
    </row>
    <row r="19" spans="1:12" x14ac:dyDescent="0.25">
      <c r="A19" s="2">
        <v>2013</v>
      </c>
      <c r="B19" s="3">
        <v>260691498</v>
      </c>
      <c r="C19" s="3">
        <v>62685621</v>
      </c>
      <c r="D19" s="3">
        <v>68961375</v>
      </c>
      <c r="E19" s="3">
        <v>74248400</v>
      </c>
      <c r="F19" s="3">
        <v>54719917</v>
      </c>
      <c r="G19" s="3">
        <v>18485799</v>
      </c>
      <c r="H19" s="3">
        <v>31680835</v>
      </c>
      <c r="I19" s="3">
        <v>27949630</v>
      </c>
      <c r="J19" s="3">
        <v>14876587</v>
      </c>
      <c r="K19" s="3">
        <v>690432432</v>
      </c>
      <c r="L19" s="3">
        <v>153110</v>
      </c>
    </row>
  </sheetData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opLeftCell="A18" workbookViewId="0">
      <selection activeCell="J34" sqref="J34"/>
    </sheetView>
  </sheetViews>
  <sheetFormatPr baseColWidth="10" defaultRowHeight="15" x14ac:dyDescent="0.25"/>
  <cols>
    <col min="1" max="1" width="24.42578125" bestFit="1" customWidth="1"/>
    <col min="2" max="2" width="23.85546875" bestFit="1" customWidth="1"/>
    <col min="3" max="3" width="9.85546875" bestFit="1" customWidth="1"/>
    <col min="4" max="4" width="11.7109375" bestFit="1" customWidth="1"/>
    <col min="5" max="6" width="9.85546875" bestFit="1" customWidth="1"/>
    <col min="7" max="7" width="6.42578125" bestFit="1" customWidth="1"/>
    <col min="8" max="8" width="7.42578125" bestFit="1" customWidth="1"/>
    <col min="9" max="9" width="12" bestFit="1" customWidth="1"/>
  </cols>
  <sheetData>
    <row r="1" spans="1:9" x14ac:dyDescent="0.25">
      <c r="A1" s="1" t="s">
        <v>22</v>
      </c>
      <c r="B1" t="s">
        <v>26</v>
      </c>
    </row>
    <row r="3" spans="1:9" x14ac:dyDescent="0.25">
      <c r="A3" s="1" t="s">
        <v>28</v>
      </c>
      <c r="B3" s="1" t="s">
        <v>27</v>
      </c>
    </row>
    <row r="4" spans="1:9" x14ac:dyDescent="0.25">
      <c r="A4" s="1" t="s">
        <v>25</v>
      </c>
      <c r="B4" t="s">
        <v>16</v>
      </c>
      <c r="C4" t="s">
        <v>15</v>
      </c>
      <c r="D4" t="s">
        <v>17</v>
      </c>
      <c r="E4" t="s">
        <v>18</v>
      </c>
      <c r="F4" t="s">
        <v>13</v>
      </c>
      <c r="G4" t="s">
        <v>56</v>
      </c>
      <c r="H4" t="s">
        <v>84</v>
      </c>
      <c r="I4" t="s">
        <v>88</v>
      </c>
    </row>
    <row r="5" spans="1:9" x14ac:dyDescent="0.25">
      <c r="A5" s="2">
        <v>2000</v>
      </c>
      <c r="B5" s="3">
        <v>222470035</v>
      </c>
      <c r="C5" s="3">
        <v>27371937</v>
      </c>
      <c r="D5" s="3">
        <v>5036797</v>
      </c>
      <c r="E5" s="3">
        <v>26307886</v>
      </c>
      <c r="F5" s="3">
        <v>2911651</v>
      </c>
      <c r="G5" s="3">
        <v>18375</v>
      </c>
      <c r="H5" s="3"/>
      <c r="I5" s="3">
        <v>55498366</v>
      </c>
    </row>
    <row r="6" spans="1:9" x14ac:dyDescent="0.25">
      <c r="A6" s="2">
        <v>2001</v>
      </c>
      <c r="B6" s="3">
        <v>231223763</v>
      </c>
      <c r="C6" s="3">
        <v>35601941</v>
      </c>
      <c r="D6" s="3">
        <v>12026592</v>
      </c>
      <c r="E6" s="3">
        <v>26634168</v>
      </c>
      <c r="F6" s="3">
        <v>2980717</v>
      </c>
      <c r="G6" s="3">
        <v>33230</v>
      </c>
      <c r="H6" s="3"/>
      <c r="I6" s="3">
        <v>48773361</v>
      </c>
    </row>
    <row r="7" spans="1:9" x14ac:dyDescent="0.25">
      <c r="A7" s="2">
        <v>2002</v>
      </c>
      <c r="B7" s="3">
        <v>168863688</v>
      </c>
      <c r="C7" s="3">
        <v>19227564</v>
      </c>
      <c r="D7" s="3">
        <v>16227425</v>
      </c>
      <c r="E7" s="3">
        <v>34401377</v>
      </c>
      <c r="F7" s="3">
        <v>3287699</v>
      </c>
      <c r="G7" s="3">
        <v>18653</v>
      </c>
      <c r="H7" s="3">
        <v>14112</v>
      </c>
      <c r="I7" s="3">
        <v>35660632</v>
      </c>
    </row>
    <row r="8" spans="1:9" x14ac:dyDescent="0.25">
      <c r="A8" s="2">
        <v>2003</v>
      </c>
      <c r="B8" s="3">
        <v>165275498</v>
      </c>
      <c r="C8" s="3">
        <v>20579870</v>
      </c>
      <c r="D8" s="3">
        <v>15331894</v>
      </c>
      <c r="E8" s="3">
        <v>33621044</v>
      </c>
      <c r="F8" s="3">
        <v>5742095</v>
      </c>
      <c r="G8" s="3">
        <v>9002</v>
      </c>
      <c r="H8" s="3">
        <v>14400</v>
      </c>
      <c r="I8" s="3">
        <v>52269322</v>
      </c>
    </row>
    <row r="9" spans="1:9" x14ac:dyDescent="0.25">
      <c r="A9" s="2">
        <v>2004</v>
      </c>
      <c r="B9" s="3">
        <v>142159671</v>
      </c>
      <c r="C9" s="3">
        <v>25263311</v>
      </c>
      <c r="D9" s="3">
        <v>16233213</v>
      </c>
      <c r="E9" s="3">
        <v>22616394</v>
      </c>
      <c r="F9" s="3">
        <v>9505969</v>
      </c>
      <c r="G9" s="3"/>
      <c r="H9" s="3">
        <v>19</v>
      </c>
      <c r="I9" s="3">
        <v>60619780</v>
      </c>
    </row>
    <row r="10" spans="1:9" x14ac:dyDescent="0.25">
      <c r="A10" s="2">
        <v>2005</v>
      </c>
      <c r="B10" s="3">
        <v>156521280</v>
      </c>
      <c r="C10" s="3">
        <v>33392367</v>
      </c>
      <c r="D10" s="3">
        <v>13500081</v>
      </c>
      <c r="E10" s="3">
        <v>22056586</v>
      </c>
      <c r="F10" s="3">
        <v>7030681</v>
      </c>
      <c r="G10" s="3"/>
      <c r="H10" s="3">
        <v>14076</v>
      </c>
      <c r="I10" s="3">
        <v>72211175</v>
      </c>
    </row>
    <row r="11" spans="1:9" x14ac:dyDescent="0.25">
      <c r="A11" s="2">
        <v>2006</v>
      </c>
      <c r="B11" s="3">
        <v>114160402</v>
      </c>
      <c r="C11" s="3">
        <v>30056108</v>
      </c>
      <c r="D11" s="3">
        <v>13315680</v>
      </c>
      <c r="E11" s="3">
        <v>20279027</v>
      </c>
      <c r="F11" s="3">
        <v>6693654</v>
      </c>
      <c r="G11" s="3"/>
      <c r="H11" s="3">
        <v>5</v>
      </c>
      <c r="I11" s="3">
        <v>64394102</v>
      </c>
    </row>
    <row r="12" spans="1:9" x14ac:dyDescent="0.25">
      <c r="A12" s="2">
        <v>2007</v>
      </c>
      <c r="B12" s="3">
        <v>122692750</v>
      </c>
      <c r="C12" s="3">
        <v>22036694</v>
      </c>
      <c r="D12" s="3">
        <v>15256926</v>
      </c>
      <c r="E12" s="3">
        <v>14802825</v>
      </c>
      <c r="F12" s="3">
        <v>9446819</v>
      </c>
      <c r="G12" s="3"/>
      <c r="H12" s="3">
        <v>74784</v>
      </c>
      <c r="I12" s="3">
        <v>54844848</v>
      </c>
    </row>
    <row r="13" spans="1:9" x14ac:dyDescent="0.25">
      <c r="A13" s="2">
        <v>2008</v>
      </c>
      <c r="B13" s="3">
        <v>137310442</v>
      </c>
      <c r="C13" s="3">
        <v>28530115</v>
      </c>
      <c r="D13" s="3">
        <v>13902025</v>
      </c>
      <c r="E13" s="3">
        <v>30612008</v>
      </c>
      <c r="F13" s="3">
        <v>12523215</v>
      </c>
      <c r="G13" s="3"/>
      <c r="H13" s="3">
        <v>434702</v>
      </c>
      <c r="I13" s="3">
        <v>102236273</v>
      </c>
    </row>
    <row r="14" spans="1:9" x14ac:dyDescent="0.25">
      <c r="A14" s="2">
        <v>2009</v>
      </c>
      <c r="B14" s="3">
        <v>98501483</v>
      </c>
      <c r="C14" s="3">
        <v>35986977</v>
      </c>
      <c r="D14" s="3">
        <v>14799537</v>
      </c>
      <c r="E14" s="3">
        <v>22915420</v>
      </c>
      <c r="F14" s="3">
        <v>13390809</v>
      </c>
      <c r="G14" s="3">
        <v>12830</v>
      </c>
      <c r="H14" s="3">
        <v>18690</v>
      </c>
      <c r="I14" s="3">
        <v>130081910</v>
      </c>
    </row>
    <row r="15" spans="1:9" x14ac:dyDescent="0.25">
      <c r="A15" s="2">
        <v>2010</v>
      </c>
      <c r="B15" s="3">
        <v>114818365</v>
      </c>
      <c r="C15" s="3">
        <v>26238513</v>
      </c>
      <c r="D15" s="3">
        <v>11018758</v>
      </c>
      <c r="E15" s="3">
        <v>23270320</v>
      </c>
      <c r="F15" s="3">
        <v>7059129</v>
      </c>
      <c r="G15" s="3">
        <v>25660</v>
      </c>
      <c r="H15" s="3">
        <v>278097</v>
      </c>
      <c r="I15" s="3">
        <v>97396513</v>
      </c>
    </row>
    <row r="16" spans="1:9" x14ac:dyDescent="0.25">
      <c r="A16" s="2">
        <v>2011</v>
      </c>
      <c r="B16" s="3">
        <v>116805764</v>
      </c>
      <c r="C16" s="3">
        <v>27836457</v>
      </c>
      <c r="D16" s="3">
        <v>10413279</v>
      </c>
      <c r="E16" s="3">
        <v>21185289</v>
      </c>
      <c r="F16" s="3">
        <v>6415980</v>
      </c>
      <c r="G16" s="3">
        <v>1339</v>
      </c>
      <c r="H16" s="3">
        <v>392533</v>
      </c>
      <c r="I16" s="3">
        <v>112203439</v>
      </c>
    </row>
    <row r="17" spans="1:9" x14ac:dyDescent="0.25">
      <c r="A17" s="2">
        <v>2012</v>
      </c>
      <c r="B17" s="3">
        <v>109676459</v>
      </c>
      <c r="C17" s="3">
        <v>22791498</v>
      </c>
      <c r="D17" s="3">
        <v>8302583</v>
      </c>
      <c r="E17" s="3">
        <v>15682751</v>
      </c>
      <c r="F17" s="3">
        <v>7618185</v>
      </c>
      <c r="G17" s="3"/>
      <c r="H17" s="3">
        <v>733775</v>
      </c>
      <c r="I17" s="3">
        <v>104715934</v>
      </c>
    </row>
    <row r="18" spans="1:9" x14ac:dyDescent="0.25">
      <c r="A18" s="2">
        <v>2013</v>
      </c>
      <c r="B18" s="3">
        <v>117135693</v>
      </c>
      <c r="C18" s="3">
        <v>37660613</v>
      </c>
      <c r="D18" s="3">
        <v>7148863</v>
      </c>
      <c r="E18" s="3">
        <v>24802443</v>
      </c>
      <c r="F18" s="3">
        <v>4840865</v>
      </c>
      <c r="G18" s="3"/>
      <c r="H18" s="3">
        <v>100584</v>
      </c>
      <c r="I18" s="3">
        <v>126235526</v>
      </c>
    </row>
    <row r="19" spans="1:9" x14ac:dyDescent="0.25">
      <c r="A19" s="2">
        <v>2014</v>
      </c>
      <c r="B19" s="3">
        <v>103110891</v>
      </c>
      <c r="C19" s="3">
        <v>33591810</v>
      </c>
      <c r="D19" s="3">
        <v>9202120</v>
      </c>
      <c r="E19" s="3">
        <v>20939836</v>
      </c>
      <c r="F19" s="3">
        <v>2393615</v>
      </c>
      <c r="G19" s="3">
        <v>19595</v>
      </c>
      <c r="H19" s="3"/>
      <c r="I19" s="3"/>
    </row>
  </sheetData>
  <pageMargins left="0.7" right="0.7" top="0.75" bottom="0.75" header="0.3" footer="0.3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19" workbookViewId="0">
      <selection activeCell="I12" sqref="I12"/>
    </sheetView>
  </sheetViews>
  <sheetFormatPr baseColWidth="10" defaultRowHeight="15" x14ac:dyDescent="0.25"/>
  <cols>
    <col min="1" max="1" width="24.42578125" customWidth="1"/>
    <col min="2" max="2" width="23.85546875" bestFit="1" customWidth="1"/>
    <col min="3" max="3" width="15.42578125" bestFit="1" customWidth="1"/>
    <col min="4" max="4" width="9.140625" customWidth="1"/>
    <col min="5" max="5" width="9" customWidth="1"/>
    <col min="6" max="6" width="8" customWidth="1"/>
    <col min="7" max="7" width="9" customWidth="1"/>
    <col min="8" max="8" width="10" customWidth="1"/>
  </cols>
  <sheetData>
    <row r="1" spans="1:8" x14ac:dyDescent="0.25">
      <c r="A1" s="1" t="s">
        <v>23</v>
      </c>
      <c r="B1" t="s">
        <v>26</v>
      </c>
    </row>
    <row r="3" spans="1:8" x14ac:dyDescent="0.25">
      <c r="A3" s="1" t="s">
        <v>28</v>
      </c>
      <c r="B3" s="1" t="s">
        <v>27</v>
      </c>
    </row>
    <row r="4" spans="1:8" x14ac:dyDescent="0.25">
      <c r="A4" s="1" t="s">
        <v>25</v>
      </c>
      <c r="B4" t="s">
        <v>88</v>
      </c>
      <c r="C4" t="s">
        <v>89</v>
      </c>
      <c r="D4" t="s">
        <v>6</v>
      </c>
      <c r="E4" t="s">
        <v>87</v>
      </c>
      <c r="F4" t="s">
        <v>58</v>
      </c>
      <c r="G4" t="s">
        <v>56</v>
      </c>
      <c r="H4" t="s">
        <v>20</v>
      </c>
    </row>
    <row r="5" spans="1:8" x14ac:dyDescent="0.25">
      <c r="A5" s="2">
        <v>2000</v>
      </c>
      <c r="B5" s="34">
        <v>59948152</v>
      </c>
      <c r="C5" s="34">
        <v>36450328</v>
      </c>
      <c r="D5" s="34">
        <v>5036797</v>
      </c>
      <c r="E5" s="34">
        <v>40596060</v>
      </c>
      <c r="F5" s="34">
        <v>7490439</v>
      </c>
      <c r="G5" s="34">
        <v>11328321</v>
      </c>
      <c r="H5" s="34">
        <v>186413416</v>
      </c>
    </row>
    <row r="6" spans="1:8" x14ac:dyDescent="0.25">
      <c r="A6" s="2">
        <v>2001</v>
      </c>
      <c r="B6" s="34">
        <v>64266072</v>
      </c>
      <c r="C6" s="34">
        <v>33905452</v>
      </c>
      <c r="D6" s="34">
        <v>12026592</v>
      </c>
      <c r="E6" s="34">
        <v>24181332</v>
      </c>
      <c r="F6" s="34">
        <v>6690434</v>
      </c>
      <c r="G6" s="34">
        <v>8919264</v>
      </c>
      <c r="H6" s="34">
        <v>180103991</v>
      </c>
    </row>
    <row r="7" spans="1:8" x14ac:dyDescent="0.25">
      <c r="A7" s="2">
        <v>2002</v>
      </c>
      <c r="B7" s="34">
        <v>61790148</v>
      </c>
      <c r="C7" s="34">
        <v>44928232</v>
      </c>
      <c r="D7" s="34">
        <v>16227425</v>
      </c>
      <c r="E7" s="34">
        <v>33835204</v>
      </c>
      <c r="F7" s="34">
        <v>4223819</v>
      </c>
      <c r="G7" s="34">
        <v>5881572</v>
      </c>
      <c r="H7" s="34">
        <v>207491061</v>
      </c>
    </row>
    <row r="8" spans="1:8" x14ac:dyDescent="0.25">
      <c r="A8" s="2">
        <v>2003</v>
      </c>
      <c r="B8" s="34">
        <v>72860376</v>
      </c>
      <c r="C8" s="34">
        <v>37874100</v>
      </c>
      <c r="D8" s="34">
        <v>15331894</v>
      </c>
      <c r="E8" s="34">
        <v>26926556</v>
      </c>
      <c r="F8" s="34">
        <v>4219043</v>
      </c>
      <c r="G8" s="34">
        <v>2672251</v>
      </c>
      <c r="H8" s="34">
        <v>198264399</v>
      </c>
    </row>
    <row r="9" spans="1:8" x14ac:dyDescent="0.25">
      <c r="A9" s="2">
        <v>2004</v>
      </c>
      <c r="B9" s="34">
        <v>88196936</v>
      </c>
      <c r="C9" s="34">
        <v>50308532</v>
      </c>
      <c r="D9" s="34">
        <v>16233213</v>
      </c>
      <c r="E9" s="34">
        <v>32991824</v>
      </c>
      <c r="F9" s="34">
        <v>4382729</v>
      </c>
      <c r="G9" s="34">
        <v>2521379</v>
      </c>
      <c r="H9" s="34">
        <v>237110452</v>
      </c>
    </row>
    <row r="10" spans="1:8" x14ac:dyDescent="0.25">
      <c r="A10" s="2">
        <v>2005</v>
      </c>
      <c r="B10" s="34">
        <v>80261824</v>
      </c>
      <c r="C10" s="34">
        <v>57572556</v>
      </c>
      <c r="D10" s="34">
        <v>13500081</v>
      </c>
      <c r="E10" s="34">
        <v>32262560</v>
      </c>
      <c r="F10" s="34">
        <v>3116350</v>
      </c>
      <c r="G10" s="34">
        <v>1185000</v>
      </c>
      <c r="H10" s="34">
        <v>229948128</v>
      </c>
    </row>
    <row r="11" spans="1:8" x14ac:dyDescent="0.25">
      <c r="A11" s="2">
        <v>2006</v>
      </c>
      <c r="B11" s="34">
        <v>77180360</v>
      </c>
      <c r="C11" s="34">
        <v>47277012</v>
      </c>
      <c r="D11" s="34">
        <v>13315680</v>
      </c>
      <c r="E11" s="34">
        <v>29925924</v>
      </c>
      <c r="F11" s="34">
        <v>2108533</v>
      </c>
      <c r="G11" s="34">
        <v>1756590</v>
      </c>
      <c r="H11" s="34">
        <v>284903248</v>
      </c>
    </row>
    <row r="12" spans="1:8" x14ac:dyDescent="0.25">
      <c r="A12" s="2">
        <v>2007</v>
      </c>
      <c r="B12" s="34">
        <v>124699368</v>
      </c>
      <c r="C12" s="34">
        <v>67435040</v>
      </c>
      <c r="D12" s="34">
        <v>15256926</v>
      </c>
      <c r="E12" s="34">
        <v>21881560</v>
      </c>
      <c r="F12" s="34">
        <v>2801268</v>
      </c>
      <c r="G12" s="34">
        <v>233165</v>
      </c>
      <c r="H12" s="34">
        <v>286894614</v>
      </c>
    </row>
    <row r="13" spans="1:8" x14ac:dyDescent="0.25">
      <c r="A13" s="2">
        <v>2008</v>
      </c>
      <c r="B13" s="34">
        <v>105460120</v>
      </c>
      <c r="C13" s="34">
        <v>60045624</v>
      </c>
      <c r="D13" s="34">
        <v>13902025</v>
      </c>
      <c r="E13" s="34">
        <v>16997008</v>
      </c>
      <c r="F13" s="34">
        <v>3199137</v>
      </c>
      <c r="G13" s="34">
        <v>348293</v>
      </c>
      <c r="H13" s="34">
        <v>261518776</v>
      </c>
    </row>
    <row r="14" spans="1:8" x14ac:dyDescent="0.25">
      <c r="A14" s="2">
        <v>2009</v>
      </c>
      <c r="B14" s="34">
        <v>110255976</v>
      </c>
      <c r="C14" s="34">
        <v>58994640</v>
      </c>
      <c r="D14" s="34">
        <v>14799537</v>
      </c>
      <c r="E14" s="34">
        <v>19962520</v>
      </c>
      <c r="F14" s="34">
        <v>1956270</v>
      </c>
      <c r="G14" s="34">
        <v>159498</v>
      </c>
      <c r="H14" s="34">
        <v>270876773</v>
      </c>
    </row>
    <row r="15" spans="1:8" x14ac:dyDescent="0.25">
      <c r="A15" s="2">
        <v>2010</v>
      </c>
      <c r="B15" s="34">
        <v>115224382</v>
      </c>
      <c r="C15" s="34">
        <v>49957003</v>
      </c>
      <c r="D15" s="34">
        <v>11018758</v>
      </c>
      <c r="E15" s="34">
        <v>3098020</v>
      </c>
      <c r="F15" s="34">
        <v>2143196</v>
      </c>
      <c r="G15" s="34">
        <v>111890</v>
      </c>
      <c r="H15" s="34">
        <v>259521006</v>
      </c>
    </row>
    <row r="16" spans="1:8" x14ac:dyDescent="0.25">
      <c r="A16" s="2">
        <v>2011</v>
      </c>
      <c r="B16" s="34">
        <v>115114735</v>
      </c>
      <c r="C16" s="34">
        <v>48088991</v>
      </c>
      <c r="D16" s="34">
        <v>10413279</v>
      </c>
      <c r="E16" s="34">
        <v>278992</v>
      </c>
      <c r="F16" s="34">
        <v>1808499</v>
      </c>
      <c r="G16" s="34">
        <v>37086</v>
      </c>
      <c r="H16" s="34">
        <v>253139906</v>
      </c>
    </row>
    <row r="17" spans="1:8" x14ac:dyDescent="0.25">
      <c r="A17" s="2">
        <v>2012</v>
      </c>
      <c r="B17" s="34">
        <v>119417535</v>
      </c>
      <c r="C17" s="34">
        <v>47463848</v>
      </c>
      <c r="D17" s="34">
        <v>8302583</v>
      </c>
      <c r="E17" s="34">
        <v>72600</v>
      </c>
      <c r="F17" s="34">
        <v>1612039</v>
      </c>
      <c r="G17" s="34">
        <v>167742</v>
      </c>
      <c r="H17" s="34">
        <v>267503473</v>
      </c>
    </row>
    <row r="18" spans="1:8" x14ac:dyDescent="0.25">
      <c r="A18" s="2">
        <v>2013</v>
      </c>
      <c r="B18" s="34">
        <v>129647186</v>
      </c>
      <c r="C18" s="34">
        <v>57557221</v>
      </c>
      <c r="D18" s="34">
        <v>7148863</v>
      </c>
      <c r="E18" s="34">
        <v>296706</v>
      </c>
      <c r="F18" s="34">
        <v>1524408</v>
      </c>
      <c r="G18" s="34">
        <v>171000</v>
      </c>
      <c r="H18" s="34">
        <v>283238512</v>
      </c>
    </row>
    <row r="19" spans="1:8" x14ac:dyDescent="0.25">
      <c r="A19" s="2">
        <v>2014</v>
      </c>
      <c r="B19" s="34">
        <v>134653687</v>
      </c>
      <c r="C19" s="34">
        <v>65731926</v>
      </c>
      <c r="D19" s="34">
        <v>9202120</v>
      </c>
      <c r="E19" s="34">
        <v>627364</v>
      </c>
      <c r="F19" s="34">
        <v>1854260</v>
      </c>
      <c r="G19" s="34">
        <v>56520</v>
      </c>
      <c r="H19" s="34">
        <v>298424427</v>
      </c>
    </row>
  </sheetData>
  <pageMargins left="0.7" right="0.7" top="0.75" bottom="0.75" header="0.3" footer="0.3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opLeftCell="A18" workbookViewId="0">
      <selection activeCell="J24" sqref="J24"/>
    </sheetView>
  </sheetViews>
  <sheetFormatPr baseColWidth="10" defaultRowHeight="15" x14ac:dyDescent="0.25"/>
  <cols>
    <col min="1" max="1" width="24.42578125" bestFit="1" customWidth="1"/>
    <col min="2" max="2" width="23.85546875" customWidth="1"/>
    <col min="3" max="3" width="11.7109375" customWidth="1"/>
    <col min="4" max="9" width="10" customWidth="1"/>
    <col min="10" max="10" width="25.42578125" bestFit="1" customWidth="1"/>
    <col min="11" max="11" width="19" bestFit="1" customWidth="1"/>
    <col min="12" max="12" width="25.42578125" bestFit="1" customWidth="1"/>
    <col min="13" max="13" width="19" bestFit="1" customWidth="1"/>
    <col min="14" max="14" width="25.42578125" bestFit="1" customWidth="1"/>
    <col min="15" max="15" width="19" bestFit="1" customWidth="1"/>
    <col min="16" max="16" width="25.42578125" bestFit="1" customWidth="1"/>
    <col min="17" max="17" width="19" bestFit="1" customWidth="1"/>
  </cols>
  <sheetData>
    <row r="1" spans="1:9" x14ac:dyDescent="0.25">
      <c r="A1" s="1" t="s">
        <v>28</v>
      </c>
      <c r="B1" s="1" t="s">
        <v>27</v>
      </c>
    </row>
    <row r="2" spans="1:9" x14ac:dyDescent="0.25">
      <c r="A2" s="1" t="s">
        <v>25</v>
      </c>
      <c r="B2" t="s">
        <v>16</v>
      </c>
      <c r="C2" t="s">
        <v>17</v>
      </c>
      <c r="D2" t="s">
        <v>18</v>
      </c>
      <c r="E2" t="s">
        <v>13</v>
      </c>
      <c r="F2" t="s">
        <v>56</v>
      </c>
      <c r="G2" t="s">
        <v>82</v>
      </c>
      <c r="H2" t="s">
        <v>84</v>
      </c>
      <c r="I2" t="s">
        <v>15</v>
      </c>
    </row>
    <row r="3" spans="1:9" x14ac:dyDescent="0.25">
      <c r="A3" s="2">
        <v>2000</v>
      </c>
      <c r="B3" s="34">
        <v>637599166</v>
      </c>
      <c r="C3" s="34">
        <v>186413416</v>
      </c>
      <c r="D3" s="34">
        <v>111143161</v>
      </c>
      <c r="E3" s="34"/>
      <c r="F3" s="34">
        <v>401677302</v>
      </c>
      <c r="G3" s="34">
        <v>752195</v>
      </c>
      <c r="H3" s="34">
        <v>2984515</v>
      </c>
      <c r="I3" s="34">
        <v>84838108</v>
      </c>
    </row>
    <row r="4" spans="1:9" x14ac:dyDescent="0.25">
      <c r="A4" s="2">
        <v>2001</v>
      </c>
      <c r="B4" s="34">
        <v>712733001</v>
      </c>
      <c r="C4" s="34">
        <v>180103991</v>
      </c>
      <c r="D4" s="34">
        <v>103670430</v>
      </c>
      <c r="E4" s="34">
        <v>443477002</v>
      </c>
      <c r="F4" s="34">
        <v>389813488</v>
      </c>
      <c r="G4" s="34">
        <v>667292</v>
      </c>
      <c r="H4" s="34">
        <v>6521796</v>
      </c>
      <c r="I4" s="34">
        <v>118709303</v>
      </c>
    </row>
    <row r="5" spans="1:9" x14ac:dyDescent="0.25">
      <c r="A5" s="2">
        <v>2002</v>
      </c>
      <c r="B5" s="34">
        <v>485591258</v>
      </c>
      <c r="C5" s="34">
        <v>207491061</v>
      </c>
      <c r="D5" s="34">
        <v>122427962</v>
      </c>
      <c r="E5" s="34">
        <v>520030563</v>
      </c>
      <c r="F5" s="34">
        <v>434513502</v>
      </c>
      <c r="G5" s="34">
        <v>5863022</v>
      </c>
      <c r="H5" s="34">
        <v>11676674</v>
      </c>
      <c r="I5" s="34">
        <v>57606144</v>
      </c>
    </row>
    <row r="6" spans="1:9" x14ac:dyDescent="0.25">
      <c r="A6" s="2">
        <v>2003</v>
      </c>
      <c r="B6" s="34">
        <v>521291232</v>
      </c>
      <c r="C6" s="34">
        <v>198264399</v>
      </c>
      <c r="D6" s="34">
        <v>128884967</v>
      </c>
      <c r="E6" s="34">
        <v>705159969</v>
      </c>
      <c r="F6" s="34">
        <v>441497961</v>
      </c>
      <c r="G6" s="34">
        <v>13432906</v>
      </c>
      <c r="H6" s="34">
        <v>12747560</v>
      </c>
      <c r="I6" s="34">
        <v>68870165</v>
      </c>
    </row>
    <row r="7" spans="1:9" x14ac:dyDescent="0.25">
      <c r="A7" s="2">
        <v>2004</v>
      </c>
      <c r="B7" s="34">
        <v>457617592</v>
      </c>
      <c r="C7" s="34">
        <v>237110452</v>
      </c>
      <c r="D7" s="34">
        <v>103625784</v>
      </c>
      <c r="E7" s="34">
        <v>693301824</v>
      </c>
      <c r="F7" s="34">
        <v>467871103</v>
      </c>
      <c r="G7" s="34">
        <v>17800027</v>
      </c>
      <c r="H7" s="34">
        <v>11096017</v>
      </c>
      <c r="I7" s="34">
        <v>65616281</v>
      </c>
    </row>
    <row r="8" spans="1:9" x14ac:dyDescent="0.25">
      <c r="A8" s="2">
        <v>2005</v>
      </c>
      <c r="B8" s="34">
        <v>504139365</v>
      </c>
      <c r="C8" s="34">
        <v>229948128</v>
      </c>
      <c r="D8" s="34">
        <v>113825560</v>
      </c>
      <c r="E8" s="34">
        <v>734221307</v>
      </c>
      <c r="F8" s="34">
        <v>525431830</v>
      </c>
      <c r="G8" s="34">
        <v>21256532</v>
      </c>
      <c r="H8" s="34">
        <v>18977200</v>
      </c>
      <c r="I8" s="34">
        <v>90831605</v>
      </c>
    </row>
    <row r="9" spans="1:9" x14ac:dyDescent="0.25">
      <c r="A9" s="2">
        <v>2006</v>
      </c>
      <c r="B9" s="34">
        <v>456340940</v>
      </c>
      <c r="C9" s="34">
        <v>284903248</v>
      </c>
      <c r="D9" s="34">
        <v>126282456</v>
      </c>
      <c r="E9" s="34">
        <v>818951189</v>
      </c>
      <c r="F9" s="34">
        <v>454707785</v>
      </c>
      <c r="G9" s="34">
        <v>34293006</v>
      </c>
      <c r="H9" s="34">
        <v>27879487</v>
      </c>
      <c r="I9" s="34">
        <v>88731515</v>
      </c>
    </row>
    <row r="10" spans="1:9" x14ac:dyDescent="0.25">
      <c r="A10" s="2">
        <v>2007</v>
      </c>
      <c r="B10" s="34">
        <v>465558587</v>
      </c>
      <c r="C10" s="34">
        <v>286894614</v>
      </c>
      <c r="D10" s="34">
        <v>110917666</v>
      </c>
      <c r="E10" s="34">
        <v>763017169</v>
      </c>
      <c r="F10" s="34">
        <v>466777109</v>
      </c>
      <c r="G10" s="34">
        <v>55789548</v>
      </c>
      <c r="H10" s="34">
        <v>26095424</v>
      </c>
      <c r="I10" s="34">
        <v>69313590</v>
      </c>
    </row>
    <row r="11" spans="1:9" x14ac:dyDescent="0.25">
      <c r="A11" s="2">
        <v>2008</v>
      </c>
      <c r="B11" s="34">
        <v>539654518</v>
      </c>
      <c r="C11" s="34">
        <v>261518776</v>
      </c>
      <c r="D11" s="34">
        <v>137946929</v>
      </c>
      <c r="E11" s="34">
        <v>833067052</v>
      </c>
      <c r="F11" s="34">
        <v>514457254</v>
      </c>
      <c r="G11" s="34">
        <v>63302833</v>
      </c>
      <c r="H11" s="34">
        <v>43883453</v>
      </c>
      <c r="I11" s="34">
        <v>83602678</v>
      </c>
    </row>
    <row r="12" spans="1:9" x14ac:dyDescent="0.25">
      <c r="A12" s="2">
        <v>2009</v>
      </c>
      <c r="B12" s="34">
        <v>397958460</v>
      </c>
      <c r="C12" s="34">
        <v>270876773</v>
      </c>
      <c r="D12" s="34">
        <v>120882375</v>
      </c>
      <c r="E12" s="34">
        <v>846675914</v>
      </c>
      <c r="F12" s="34">
        <v>447528873</v>
      </c>
      <c r="G12" s="34">
        <v>100105394</v>
      </c>
      <c r="H12" s="34">
        <v>60523538</v>
      </c>
      <c r="I12" s="34">
        <v>94658616</v>
      </c>
    </row>
    <row r="13" spans="1:9" x14ac:dyDescent="0.25">
      <c r="A13" s="2">
        <v>2010</v>
      </c>
      <c r="B13" s="34">
        <v>484590532</v>
      </c>
      <c r="C13" s="34">
        <v>259521006</v>
      </c>
      <c r="D13" s="34">
        <v>126786264</v>
      </c>
      <c r="E13" s="34">
        <v>779491829</v>
      </c>
      <c r="F13" s="34">
        <v>487090436</v>
      </c>
      <c r="G13" s="34">
        <v>89358985</v>
      </c>
      <c r="H13" s="34">
        <v>76741248</v>
      </c>
      <c r="I13" s="34">
        <v>81190863</v>
      </c>
    </row>
    <row r="14" spans="1:9" x14ac:dyDescent="0.25">
      <c r="A14" s="2">
        <v>2011</v>
      </c>
      <c r="B14" s="34">
        <v>501794748</v>
      </c>
      <c r="C14" s="34">
        <v>253139906</v>
      </c>
      <c r="D14" s="34">
        <v>138418808</v>
      </c>
      <c r="E14" s="34">
        <v>853905982</v>
      </c>
      <c r="F14" s="34">
        <v>487542317</v>
      </c>
      <c r="G14" s="34">
        <v>106477236</v>
      </c>
      <c r="H14" s="34">
        <v>119815164</v>
      </c>
      <c r="I14" s="34">
        <v>79352235</v>
      </c>
    </row>
    <row r="15" spans="1:9" x14ac:dyDescent="0.25">
      <c r="A15" s="2">
        <v>2012</v>
      </c>
      <c r="B15" s="34">
        <v>491368505</v>
      </c>
      <c r="C15" s="34">
        <v>267503473</v>
      </c>
      <c r="D15" s="34">
        <v>128075613</v>
      </c>
      <c r="E15" s="34">
        <v>812566317</v>
      </c>
      <c r="F15" s="34">
        <v>487540676</v>
      </c>
      <c r="G15" s="34">
        <v>121658976</v>
      </c>
      <c r="H15" s="34">
        <v>148695802</v>
      </c>
      <c r="I15" s="34">
        <v>67228570</v>
      </c>
    </row>
    <row r="16" spans="1:9" x14ac:dyDescent="0.25">
      <c r="A16" s="2">
        <v>2013</v>
      </c>
      <c r="B16" s="34">
        <v>509965704</v>
      </c>
      <c r="C16" s="34">
        <v>283238512</v>
      </c>
      <c r="D16" s="34">
        <v>140438701</v>
      </c>
      <c r="E16" s="34">
        <v>856712966</v>
      </c>
      <c r="F16" s="34">
        <v>535571186</v>
      </c>
      <c r="G16" s="34">
        <v>105151812</v>
      </c>
      <c r="H16" s="34">
        <v>176047591</v>
      </c>
      <c r="I16" s="34">
        <v>93505131</v>
      </c>
    </row>
    <row r="17" spans="1:9" x14ac:dyDescent="0.25">
      <c r="A17" s="2">
        <v>2014</v>
      </c>
      <c r="B17" s="34">
        <v>447466753</v>
      </c>
      <c r="C17" s="34">
        <v>298424427</v>
      </c>
      <c r="D17" s="34">
        <v>145310936</v>
      </c>
      <c r="E17" s="34">
        <v>731893605</v>
      </c>
      <c r="F17" s="34">
        <v>500484631</v>
      </c>
      <c r="G17" s="34"/>
      <c r="H17" s="34"/>
      <c r="I17" s="34">
        <v>88388362</v>
      </c>
    </row>
  </sheetData>
  <pageMargins left="0.7" right="0.7" top="0.75" bottom="0.75" header="0.3" footer="0.3"/>
  <pageSetup paperSize="9" orientation="portrait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0"/>
  <sheetViews>
    <sheetView topLeftCell="A61" workbookViewId="0">
      <selection activeCell="C76" sqref="C76"/>
    </sheetView>
  </sheetViews>
  <sheetFormatPr baseColWidth="10" defaultRowHeight="15" x14ac:dyDescent="0.25"/>
  <cols>
    <col min="2" max="2" width="9" bestFit="1" customWidth="1"/>
    <col min="3" max="3" width="27.85546875" bestFit="1" customWidth="1"/>
    <col min="4" max="4" width="14.28515625" bestFit="1" customWidth="1"/>
    <col min="7" max="7" width="15.85546875" bestFit="1" customWidth="1"/>
    <col min="9" max="9" width="26.7109375" bestFit="1" customWidth="1"/>
  </cols>
  <sheetData>
    <row r="1" spans="1:9" x14ac:dyDescent="0.25">
      <c r="A1" t="s">
        <v>0</v>
      </c>
      <c r="B1" t="s">
        <v>22</v>
      </c>
      <c r="C1" t="s">
        <v>23</v>
      </c>
      <c r="D1" t="s">
        <v>1</v>
      </c>
      <c r="E1" t="s">
        <v>2</v>
      </c>
      <c r="F1" t="s">
        <v>24</v>
      </c>
      <c r="G1" t="s">
        <v>3</v>
      </c>
      <c r="H1" t="s">
        <v>4</v>
      </c>
      <c r="I1" t="s">
        <v>5</v>
      </c>
    </row>
    <row r="2" spans="1:9" x14ac:dyDescent="0.25">
      <c r="A2">
        <v>2000</v>
      </c>
      <c r="B2" t="s">
        <v>6</v>
      </c>
      <c r="C2" t="s">
        <v>7</v>
      </c>
      <c r="D2">
        <v>17314700</v>
      </c>
      <c r="E2" t="s">
        <v>8</v>
      </c>
      <c r="F2">
        <v>22012000</v>
      </c>
      <c r="G2" t="s">
        <v>9</v>
      </c>
      <c r="H2" t="s">
        <v>10</v>
      </c>
      <c r="I2" t="s">
        <v>11</v>
      </c>
    </row>
    <row r="3" spans="1:9" x14ac:dyDescent="0.25">
      <c r="A3">
        <v>2000</v>
      </c>
      <c r="B3" t="s">
        <v>6</v>
      </c>
      <c r="C3" t="s">
        <v>12</v>
      </c>
      <c r="D3">
        <v>1311800</v>
      </c>
      <c r="E3" t="s">
        <v>8</v>
      </c>
      <c r="F3">
        <v>2073000</v>
      </c>
      <c r="G3" t="s">
        <v>9</v>
      </c>
      <c r="H3" t="s">
        <v>10</v>
      </c>
      <c r="I3" t="s">
        <v>11</v>
      </c>
    </row>
    <row r="4" spans="1:9" x14ac:dyDescent="0.25">
      <c r="A4">
        <v>2000</v>
      </c>
      <c r="B4" t="s">
        <v>6</v>
      </c>
      <c r="C4" t="s">
        <v>13</v>
      </c>
      <c r="D4">
        <v>16137400</v>
      </c>
      <c r="E4" t="s">
        <v>8</v>
      </c>
      <c r="F4">
        <v>25264000</v>
      </c>
      <c r="G4" t="s">
        <v>9</v>
      </c>
      <c r="H4" t="s">
        <v>10</v>
      </c>
      <c r="I4" t="s">
        <v>11</v>
      </c>
    </row>
    <row r="5" spans="1:9" x14ac:dyDescent="0.25">
      <c r="A5">
        <v>2000</v>
      </c>
      <c r="B5" t="s">
        <v>6</v>
      </c>
      <c r="C5" t="s">
        <v>14</v>
      </c>
      <c r="D5">
        <v>84300</v>
      </c>
      <c r="E5" t="s">
        <v>8</v>
      </c>
      <c r="F5">
        <v>164000</v>
      </c>
      <c r="G5" t="s">
        <v>9</v>
      </c>
      <c r="H5" t="s">
        <v>10</v>
      </c>
      <c r="I5" t="s">
        <v>11</v>
      </c>
    </row>
    <row r="6" spans="1:9" x14ac:dyDescent="0.25">
      <c r="A6">
        <v>2000</v>
      </c>
      <c r="B6" t="s">
        <v>6</v>
      </c>
      <c r="C6" t="s">
        <v>15</v>
      </c>
      <c r="D6">
        <v>28275600</v>
      </c>
      <c r="E6" t="s">
        <v>8</v>
      </c>
      <c r="F6">
        <v>25475000</v>
      </c>
      <c r="G6" t="s">
        <v>9</v>
      </c>
      <c r="H6" t="s">
        <v>10</v>
      </c>
      <c r="I6" t="s">
        <v>11</v>
      </c>
    </row>
    <row r="7" spans="1:9" x14ac:dyDescent="0.25">
      <c r="A7">
        <v>2000</v>
      </c>
      <c r="B7" t="s">
        <v>6</v>
      </c>
      <c r="C7" t="s">
        <v>16</v>
      </c>
      <c r="D7">
        <v>198312700</v>
      </c>
      <c r="E7" t="s">
        <v>8</v>
      </c>
      <c r="F7">
        <v>149685000</v>
      </c>
      <c r="G7" t="s">
        <v>9</v>
      </c>
      <c r="H7" t="s">
        <v>10</v>
      </c>
      <c r="I7" t="s">
        <v>11</v>
      </c>
    </row>
    <row r="8" spans="1:9" x14ac:dyDescent="0.25">
      <c r="A8">
        <v>2000</v>
      </c>
      <c r="B8" t="s">
        <v>6</v>
      </c>
      <c r="C8" t="s">
        <v>17</v>
      </c>
      <c r="D8">
        <v>19172100</v>
      </c>
      <c r="E8" t="s">
        <v>8</v>
      </c>
      <c r="F8">
        <v>25092000</v>
      </c>
      <c r="G8" t="s">
        <v>9</v>
      </c>
      <c r="H8" t="s">
        <v>10</v>
      </c>
      <c r="I8" t="s">
        <v>11</v>
      </c>
    </row>
    <row r="9" spans="1:9" x14ac:dyDescent="0.25">
      <c r="A9">
        <v>2000</v>
      </c>
      <c r="B9" t="s">
        <v>6</v>
      </c>
      <c r="C9" t="s">
        <v>18</v>
      </c>
      <c r="D9">
        <v>29896600</v>
      </c>
      <c r="E9" t="s">
        <v>8</v>
      </c>
      <c r="F9">
        <v>29228000</v>
      </c>
      <c r="G9" t="s">
        <v>9</v>
      </c>
      <c r="H9" t="s">
        <v>10</v>
      </c>
      <c r="I9" t="s">
        <v>11</v>
      </c>
    </row>
    <row r="10" spans="1:9" x14ac:dyDescent="0.25">
      <c r="A10">
        <v>2000</v>
      </c>
      <c r="B10" t="s">
        <v>6</v>
      </c>
      <c r="C10" t="s">
        <v>19</v>
      </c>
      <c r="D10">
        <v>28096800</v>
      </c>
      <c r="E10" t="s">
        <v>8</v>
      </c>
      <c r="F10">
        <v>19843000</v>
      </c>
      <c r="G10" t="s">
        <v>9</v>
      </c>
      <c r="H10" t="s">
        <v>10</v>
      </c>
      <c r="I10" t="s">
        <v>11</v>
      </c>
    </row>
    <row r="11" spans="1:9" x14ac:dyDescent="0.25">
      <c r="A11">
        <v>2000</v>
      </c>
      <c r="B11" t="s">
        <v>6</v>
      </c>
      <c r="C11" t="s">
        <v>20</v>
      </c>
      <c r="D11">
        <v>349067100</v>
      </c>
      <c r="E11" t="s">
        <v>8</v>
      </c>
      <c r="F11">
        <v>311722000</v>
      </c>
      <c r="G11" t="s">
        <v>9</v>
      </c>
      <c r="H11" t="s">
        <v>10</v>
      </c>
      <c r="I11" t="s">
        <v>11</v>
      </c>
    </row>
    <row r="12" spans="1:9" x14ac:dyDescent="0.25">
      <c r="A12">
        <v>2001</v>
      </c>
      <c r="B12" t="s">
        <v>6</v>
      </c>
      <c r="C12" t="s">
        <v>7</v>
      </c>
      <c r="D12">
        <v>16172300</v>
      </c>
      <c r="E12" t="s">
        <v>8</v>
      </c>
      <c r="F12">
        <v>23585000</v>
      </c>
      <c r="G12" t="s">
        <v>9</v>
      </c>
      <c r="H12" t="s">
        <v>10</v>
      </c>
      <c r="I12" t="s">
        <v>11</v>
      </c>
    </row>
    <row r="13" spans="1:9" x14ac:dyDescent="0.25">
      <c r="A13">
        <v>2001</v>
      </c>
      <c r="B13" t="s">
        <v>6</v>
      </c>
      <c r="C13" t="s">
        <v>12</v>
      </c>
      <c r="D13">
        <v>4742500</v>
      </c>
      <c r="E13" t="s">
        <v>8</v>
      </c>
      <c r="F13">
        <v>7105000</v>
      </c>
      <c r="G13" t="s">
        <v>9</v>
      </c>
      <c r="H13" t="s">
        <v>10</v>
      </c>
      <c r="I13" t="s">
        <v>11</v>
      </c>
    </row>
    <row r="14" spans="1:9" x14ac:dyDescent="0.25">
      <c r="A14">
        <v>2001</v>
      </c>
      <c r="B14" t="s">
        <v>6</v>
      </c>
      <c r="C14" t="s">
        <v>13</v>
      </c>
      <c r="D14">
        <v>18045500</v>
      </c>
      <c r="E14" t="s">
        <v>8</v>
      </c>
      <c r="F14">
        <v>30493000</v>
      </c>
      <c r="G14" t="s">
        <v>9</v>
      </c>
      <c r="H14" t="s">
        <v>10</v>
      </c>
      <c r="I14" t="s">
        <v>11</v>
      </c>
    </row>
    <row r="15" spans="1:9" x14ac:dyDescent="0.25">
      <c r="A15">
        <v>2001</v>
      </c>
      <c r="B15" t="s">
        <v>6</v>
      </c>
      <c r="C15" t="s">
        <v>14</v>
      </c>
      <c r="D15">
        <v>533600</v>
      </c>
      <c r="E15" t="s">
        <v>8</v>
      </c>
      <c r="F15">
        <v>831000</v>
      </c>
      <c r="G15" t="s">
        <v>9</v>
      </c>
      <c r="H15" t="s">
        <v>10</v>
      </c>
      <c r="I15" t="s">
        <v>11</v>
      </c>
    </row>
    <row r="16" spans="1:9" x14ac:dyDescent="0.25">
      <c r="A16">
        <v>2001</v>
      </c>
      <c r="B16" t="s">
        <v>6</v>
      </c>
      <c r="C16" t="s">
        <v>15</v>
      </c>
      <c r="D16">
        <v>41105100</v>
      </c>
      <c r="E16" t="s">
        <v>8</v>
      </c>
      <c r="F16">
        <v>41775000</v>
      </c>
      <c r="G16" t="s">
        <v>9</v>
      </c>
      <c r="H16" t="s">
        <v>10</v>
      </c>
      <c r="I16" t="s">
        <v>11</v>
      </c>
    </row>
    <row r="17" spans="1:9" x14ac:dyDescent="0.25">
      <c r="A17">
        <v>2001</v>
      </c>
      <c r="B17" t="s">
        <v>6</v>
      </c>
      <c r="C17" t="s">
        <v>16</v>
      </c>
      <c r="D17">
        <v>194545600</v>
      </c>
      <c r="E17" t="s">
        <v>8</v>
      </c>
      <c r="F17">
        <v>160956000</v>
      </c>
      <c r="G17" t="s">
        <v>9</v>
      </c>
      <c r="H17" t="s">
        <v>10</v>
      </c>
      <c r="I17" t="s">
        <v>11</v>
      </c>
    </row>
    <row r="18" spans="1:9" x14ac:dyDescent="0.25">
      <c r="A18">
        <v>2001</v>
      </c>
      <c r="B18" t="s">
        <v>6</v>
      </c>
      <c r="C18" t="s">
        <v>17</v>
      </c>
      <c r="D18">
        <v>33463400</v>
      </c>
      <c r="E18" t="s">
        <v>8</v>
      </c>
      <c r="F18">
        <v>53348000</v>
      </c>
      <c r="G18" t="s">
        <v>9</v>
      </c>
      <c r="H18" t="s">
        <v>10</v>
      </c>
      <c r="I18" t="s">
        <v>11</v>
      </c>
    </row>
    <row r="19" spans="1:9" x14ac:dyDescent="0.25">
      <c r="A19">
        <v>2001</v>
      </c>
      <c r="B19" t="s">
        <v>6</v>
      </c>
      <c r="C19" t="s">
        <v>18</v>
      </c>
      <c r="D19">
        <v>24763700</v>
      </c>
      <c r="E19" t="s">
        <v>8</v>
      </c>
      <c r="F19">
        <v>24641000</v>
      </c>
      <c r="G19" t="s">
        <v>9</v>
      </c>
      <c r="H19" t="s">
        <v>10</v>
      </c>
      <c r="I19" t="s">
        <v>11</v>
      </c>
    </row>
    <row r="20" spans="1:9" x14ac:dyDescent="0.25">
      <c r="A20">
        <v>2001</v>
      </c>
      <c r="B20" t="s">
        <v>6</v>
      </c>
      <c r="C20" t="s">
        <v>19</v>
      </c>
      <c r="D20">
        <v>20141200</v>
      </c>
      <c r="E20" t="s">
        <v>8</v>
      </c>
      <c r="F20">
        <v>15658000</v>
      </c>
      <c r="G20" t="s">
        <v>9</v>
      </c>
      <c r="H20" t="s">
        <v>10</v>
      </c>
      <c r="I20" t="s">
        <v>11</v>
      </c>
    </row>
    <row r="21" spans="1:9" x14ac:dyDescent="0.25">
      <c r="A21">
        <v>2001</v>
      </c>
      <c r="B21" t="s">
        <v>6</v>
      </c>
      <c r="C21" t="s">
        <v>20</v>
      </c>
      <c r="D21">
        <v>363171300</v>
      </c>
      <c r="E21" t="s">
        <v>8</v>
      </c>
      <c r="F21">
        <v>371780000</v>
      </c>
      <c r="G21" t="s">
        <v>9</v>
      </c>
      <c r="H21" t="s">
        <v>10</v>
      </c>
      <c r="I21" t="s">
        <v>11</v>
      </c>
    </row>
    <row r="22" spans="1:9" x14ac:dyDescent="0.25">
      <c r="A22">
        <v>2002</v>
      </c>
      <c r="B22" t="s">
        <v>6</v>
      </c>
      <c r="C22" t="s">
        <v>7</v>
      </c>
      <c r="D22">
        <v>18393800</v>
      </c>
      <c r="E22" t="s">
        <v>8</v>
      </c>
      <c r="F22">
        <v>27240000</v>
      </c>
      <c r="G22" t="s">
        <v>9</v>
      </c>
      <c r="H22" t="s">
        <v>10</v>
      </c>
      <c r="I22" t="s">
        <v>11</v>
      </c>
    </row>
    <row r="23" spans="1:9" x14ac:dyDescent="0.25">
      <c r="A23">
        <v>2002</v>
      </c>
      <c r="B23" t="s">
        <v>6</v>
      </c>
      <c r="C23" t="s">
        <v>12</v>
      </c>
      <c r="D23">
        <v>2788100</v>
      </c>
      <c r="E23" t="s">
        <v>8</v>
      </c>
      <c r="F23">
        <v>4157000</v>
      </c>
      <c r="G23" t="s">
        <v>9</v>
      </c>
      <c r="H23" t="s">
        <v>10</v>
      </c>
      <c r="I23" t="s">
        <v>11</v>
      </c>
    </row>
    <row r="24" spans="1:9" x14ac:dyDescent="0.25">
      <c r="A24">
        <v>2002</v>
      </c>
      <c r="B24" t="s">
        <v>6</v>
      </c>
      <c r="C24" t="s">
        <v>13</v>
      </c>
      <c r="D24">
        <v>13682400</v>
      </c>
      <c r="E24" t="s">
        <v>8</v>
      </c>
      <c r="F24">
        <v>21630000</v>
      </c>
      <c r="G24" t="s">
        <v>9</v>
      </c>
      <c r="H24" t="s">
        <v>10</v>
      </c>
      <c r="I24" t="s">
        <v>11</v>
      </c>
    </row>
    <row r="25" spans="1:9" x14ac:dyDescent="0.25">
      <c r="A25">
        <v>2002</v>
      </c>
      <c r="B25" t="s">
        <v>6</v>
      </c>
      <c r="C25" t="s">
        <v>14</v>
      </c>
      <c r="D25">
        <v>1135300</v>
      </c>
      <c r="E25" t="s">
        <v>8</v>
      </c>
      <c r="F25">
        <v>2085000</v>
      </c>
      <c r="G25" t="s">
        <v>9</v>
      </c>
      <c r="H25" t="s">
        <v>10</v>
      </c>
      <c r="I25" t="s">
        <v>11</v>
      </c>
    </row>
    <row r="26" spans="1:9" x14ac:dyDescent="0.25">
      <c r="A26">
        <v>2002</v>
      </c>
      <c r="B26" t="s">
        <v>6</v>
      </c>
      <c r="C26" t="s">
        <v>15</v>
      </c>
      <c r="D26">
        <v>26583500</v>
      </c>
      <c r="E26" t="s">
        <v>8</v>
      </c>
      <c r="F26">
        <v>34472000</v>
      </c>
      <c r="G26" t="s">
        <v>9</v>
      </c>
      <c r="H26" t="s">
        <v>10</v>
      </c>
      <c r="I26" t="s">
        <v>11</v>
      </c>
    </row>
    <row r="27" spans="1:9" x14ac:dyDescent="0.25">
      <c r="A27">
        <v>2002</v>
      </c>
      <c r="B27" t="s">
        <v>6</v>
      </c>
      <c r="C27" t="s">
        <v>16</v>
      </c>
      <c r="D27">
        <v>163160500</v>
      </c>
      <c r="E27" t="s">
        <v>8</v>
      </c>
      <c r="F27">
        <v>155213000</v>
      </c>
      <c r="G27" t="s">
        <v>9</v>
      </c>
      <c r="H27" t="s">
        <v>10</v>
      </c>
      <c r="I27" t="s">
        <v>11</v>
      </c>
    </row>
    <row r="28" spans="1:9" x14ac:dyDescent="0.25">
      <c r="A28">
        <v>2002</v>
      </c>
      <c r="B28" t="s">
        <v>6</v>
      </c>
      <c r="C28" t="s">
        <v>17</v>
      </c>
      <c r="D28">
        <v>31072600</v>
      </c>
      <c r="E28" t="s">
        <v>8</v>
      </c>
      <c r="F28">
        <v>43222000</v>
      </c>
      <c r="G28" t="s">
        <v>9</v>
      </c>
      <c r="H28" t="s">
        <v>10</v>
      </c>
      <c r="I28" t="s">
        <v>11</v>
      </c>
    </row>
    <row r="29" spans="1:9" x14ac:dyDescent="0.25">
      <c r="A29">
        <v>2002</v>
      </c>
      <c r="B29" t="s">
        <v>6</v>
      </c>
      <c r="C29" t="s">
        <v>18</v>
      </c>
      <c r="D29">
        <v>28565100</v>
      </c>
      <c r="E29" t="s">
        <v>8</v>
      </c>
      <c r="F29">
        <v>28994000</v>
      </c>
      <c r="G29" t="s">
        <v>9</v>
      </c>
      <c r="H29" t="s">
        <v>10</v>
      </c>
      <c r="I29" t="s">
        <v>11</v>
      </c>
    </row>
    <row r="30" spans="1:9" x14ac:dyDescent="0.25">
      <c r="A30">
        <v>2002</v>
      </c>
      <c r="B30" t="s">
        <v>6</v>
      </c>
      <c r="C30" t="s">
        <v>19</v>
      </c>
      <c r="D30">
        <v>17035700</v>
      </c>
      <c r="E30" t="s">
        <v>8</v>
      </c>
      <c r="F30">
        <v>13932000</v>
      </c>
      <c r="G30" t="s">
        <v>9</v>
      </c>
      <c r="H30" t="s">
        <v>10</v>
      </c>
      <c r="I30" t="s">
        <v>11</v>
      </c>
    </row>
    <row r="31" spans="1:9" x14ac:dyDescent="0.25">
      <c r="A31">
        <v>2002</v>
      </c>
      <c r="B31" t="s">
        <v>6</v>
      </c>
      <c r="C31" t="s">
        <v>20</v>
      </c>
      <c r="D31">
        <v>309881200</v>
      </c>
      <c r="E31" t="s">
        <v>8</v>
      </c>
      <c r="F31">
        <v>343054000</v>
      </c>
      <c r="G31" t="s">
        <v>9</v>
      </c>
      <c r="H31" t="s">
        <v>10</v>
      </c>
      <c r="I31" t="s">
        <v>11</v>
      </c>
    </row>
    <row r="32" spans="1:9" x14ac:dyDescent="0.25">
      <c r="A32">
        <v>2003</v>
      </c>
      <c r="B32" t="s">
        <v>6</v>
      </c>
      <c r="C32" t="s">
        <v>7</v>
      </c>
      <c r="D32">
        <v>21184900</v>
      </c>
      <c r="E32" t="s">
        <v>8</v>
      </c>
      <c r="F32">
        <v>32734000</v>
      </c>
      <c r="G32" t="s">
        <v>9</v>
      </c>
      <c r="H32" t="s">
        <v>10</v>
      </c>
      <c r="I32" t="s">
        <v>11</v>
      </c>
    </row>
    <row r="33" spans="1:9" x14ac:dyDescent="0.25">
      <c r="A33">
        <v>2003</v>
      </c>
      <c r="B33" t="s">
        <v>6</v>
      </c>
      <c r="C33" t="s">
        <v>12</v>
      </c>
      <c r="D33">
        <v>2679600</v>
      </c>
      <c r="E33" t="s">
        <v>8</v>
      </c>
      <c r="F33">
        <v>4920000</v>
      </c>
      <c r="G33" t="s">
        <v>9</v>
      </c>
      <c r="H33" t="s">
        <v>10</v>
      </c>
      <c r="I33" t="s">
        <v>11</v>
      </c>
    </row>
    <row r="34" spans="1:9" x14ac:dyDescent="0.25">
      <c r="A34">
        <v>2003</v>
      </c>
      <c r="B34" t="s">
        <v>6</v>
      </c>
      <c r="C34" t="s">
        <v>13</v>
      </c>
      <c r="D34">
        <v>25896100</v>
      </c>
      <c r="E34" t="s">
        <v>8</v>
      </c>
      <c r="F34">
        <v>44370000</v>
      </c>
      <c r="G34" t="s">
        <v>9</v>
      </c>
      <c r="H34" t="s">
        <v>10</v>
      </c>
      <c r="I34" t="s">
        <v>11</v>
      </c>
    </row>
    <row r="35" spans="1:9" x14ac:dyDescent="0.25">
      <c r="A35">
        <v>2003</v>
      </c>
      <c r="B35" t="s">
        <v>6</v>
      </c>
      <c r="C35" t="s">
        <v>14</v>
      </c>
      <c r="D35">
        <v>1158100</v>
      </c>
      <c r="E35" t="s">
        <v>8</v>
      </c>
      <c r="F35">
        <v>2057000</v>
      </c>
      <c r="G35" t="s">
        <v>9</v>
      </c>
      <c r="H35" t="s">
        <v>10</v>
      </c>
      <c r="I35" t="s">
        <v>11</v>
      </c>
    </row>
    <row r="36" spans="1:9" x14ac:dyDescent="0.25">
      <c r="A36">
        <v>2003</v>
      </c>
      <c r="B36" t="s">
        <v>6</v>
      </c>
      <c r="C36" t="s">
        <v>15</v>
      </c>
      <c r="D36">
        <v>35039100</v>
      </c>
      <c r="E36" t="s">
        <v>8</v>
      </c>
      <c r="F36">
        <v>52055000</v>
      </c>
      <c r="G36" t="s">
        <v>9</v>
      </c>
      <c r="H36" t="s">
        <v>10</v>
      </c>
      <c r="I36" t="s">
        <v>11</v>
      </c>
    </row>
    <row r="37" spans="1:9" x14ac:dyDescent="0.25">
      <c r="A37">
        <v>2003</v>
      </c>
      <c r="B37" t="s">
        <v>6</v>
      </c>
      <c r="C37" t="s">
        <v>16</v>
      </c>
      <c r="D37">
        <v>148596200</v>
      </c>
      <c r="E37" t="s">
        <v>8</v>
      </c>
      <c r="F37">
        <v>165849000</v>
      </c>
      <c r="G37" t="s">
        <v>9</v>
      </c>
      <c r="H37" t="s">
        <v>10</v>
      </c>
      <c r="I37" t="s">
        <v>11</v>
      </c>
    </row>
    <row r="38" spans="1:9" x14ac:dyDescent="0.25">
      <c r="A38">
        <v>2003</v>
      </c>
      <c r="B38" t="s">
        <v>6</v>
      </c>
      <c r="C38" t="s">
        <v>17</v>
      </c>
      <c r="D38">
        <v>33509400</v>
      </c>
      <c r="E38" t="s">
        <v>8</v>
      </c>
      <c r="F38">
        <v>55784000</v>
      </c>
      <c r="G38" t="s">
        <v>9</v>
      </c>
      <c r="H38" t="s">
        <v>10</v>
      </c>
      <c r="I38" t="s">
        <v>11</v>
      </c>
    </row>
    <row r="39" spans="1:9" x14ac:dyDescent="0.25">
      <c r="A39">
        <v>2003</v>
      </c>
      <c r="B39" t="s">
        <v>6</v>
      </c>
      <c r="C39" t="s">
        <v>18</v>
      </c>
      <c r="D39">
        <v>32790000</v>
      </c>
      <c r="E39" t="s">
        <v>8</v>
      </c>
      <c r="F39">
        <v>39135000</v>
      </c>
      <c r="G39" t="s">
        <v>9</v>
      </c>
      <c r="H39" t="s">
        <v>10</v>
      </c>
      <c r="I39" t="s">
        <v>11</v>
      </c>
    </row>
    <row r="40" spans="1:9" x14ac:dyDescent="0.25">
      <c r="A40">
        <v>2003</v>
      </c>
      <c r="B40" t="s">
        <v>6</v>
      </c>
      <c r="C40" t="s">
        <v>19</v>
      </c>
      <c r="D40">
        <v>12078900</v>
      </c>
      <c r="E40" t="s">
        <v>8</v>
      </c>
      <c r="F40">
        <v>11461000</v>
      </c>
      <c r="G40" t="s">
        <v>9</v>
      </c>
      <c r="H40" t="s">
        <v>10</v>
      </c>
      <c r="I40" t="s">
        <v>11</v>
      </c>
    </row>
    <row r="41" spans="1:9" x14ac:dyDescent="0.25">
      <c r="A41">
        <v>2003</v>
      </c>
      <c r="B41" t="s">
        <v>6</v>
      </c>
      <c r="C41" t="s">
        <v>20</v>
      </c>
      <c r="D41">
        <v>323112000</v>
      </c>
      <c r="E41" t="s">
        <v>8</v>
      </c>
      <c r="F41">
        <v>426668000</v>
      </c>
      <c r="G41" t="s">
        <v>9</v>
      </c>
      <c r="H41" t="s">
        <v>10</v>
      </c>
      <c r="I41" t="s">
        <v>11</v>
      </c>
    </row>
    <row r="42" spans="1:9" x14ac:dyDescent="0.25">
      <c r="A42">
        <v>2004</v>
      </c>
      <c r="B42" t="s">
        <v>6</v>
      </c>
      <c r="C42" t="s">
        <v>7</v>
      </c>
      <c r="D42">
        <v>24129000</v>
      </c>
      <c r="E42" t="s">
        <v>8</v>
      </c>
      <c r="F42">
        <v>37957000</v>
      </c>
      <c r="G42" t="s">
        <v>9</v>
      </c>
      <c r="H42" t="s">
        <v>10</v>
      </c>
      <c r="I42" t="s">
        <v>11</v>
      </c>
    </row>
    <row r="43" spans="1:9" x14ac:dyDescent="0.25">
      <c r="A43">
        <v>2004</v>
      </c>
      <c r="B43" t="s">
        <v>6</v>
      </c>
      <c r="C43" t="s">
        <v>12</v>
      </c>
      <c r="D43">
        <v>19952500</v>
      </c>
      <c r="E43" t="s">
        <v>8</v>
      </c>
      <c r="F43">
        <v>41797000</v>
      </c>
      <c r="G43" t="s">
        <v>9</v>
      </c>
      <c r="H43" t="s">
        <v>10</v>
      </c>
      <c r="I43" t="s">
        <v>11</v>
      </c>
    </row>
    <row r="44" spans="1:9" x14ac:dyDescent="0.25">
      <c r="A44">
        <v>2004</v>
      </c>
      <c r="B44" t="s">
        <v>6</v>
      </c>
      <c r="C44" t="s">
        <v>13</v>
      </c>
      <c r="D44">
        <v>25678900</v>
      </c>
      <c r="E44" t="s">
        <v>8</v>
      </c>
      <c r="F44">
        <v>42041000</v>
      </c>
      <c r="G44" t="s">
        <v>9</v>
      </c>
      <c r="H44" t="s">
        <v>10</v>
      </c>
      <c r="I44" t="s">
        <v>11</v>
      </c>
    </row>
    <row r="45" spans="1:9" x14ac:dyDescent="0.25">
      <c r="A45">
        <v>2004</v>
      </c>
      <c r="B45" t="s">
        <v>6</v>
      </c>
      <c r="C45" t="s">
        <v>14</v>
      </c>
      <c r="D45">
        <v>1862500</v>
      </c>
      <c r="E45" t="s">
        <v>8</v>
      </c>
      <c r="F45">
        <v>3217000</v>
      </c>
      <c r="G45" t="s">
        <v>9</v>
      </c>
      <c r="H45" t="s">
        <v>10</v>
      </c>
      <c r="I45" t="s">
        <v>11</v>
      </c>
    </row>
    <row r="46" spans="1:9" x14ac:dyDescent="0.25">
      <c r="A46">
        <v>2004</v>
      </c>
      <c r="B46" t="s">
        <v>6</v>
      </c>
      <c r="C46" t="s">
        <v>15</v>
      </c>
      <c r="D46">
        <v>41235200</v>
      </c>
      <c r="E46" t="s">
        <v>8</v>
      </c>
      <c r="F46">
        <v>57175000</v>
      </c>
      <c r="G46" t="s">
        <v>9</v>
      </c>
      <c r="H46" t="s">
        <v>10</v>
      </c>
      <c r="I46" t="s">
        <v>11</v>
      </c>
    </row>
    <row r="47" spans="1:9" x14ac:dyDescent="0.25">
      <c r="A47">
        <v>2004</v>
      </c>
      <c r="B47" t="s">
        <v>6</v>
      </c>
      <c r="C47" t="s">
        <v>16</v>
      </c>
      <c r="D47">
        <v>124339600</v>
      </c>
      <c r="E47" t="s">
        <v>8</v>
      </c>
      <c r="F47">
        <v>138107000</v>
      </c>
      <c r="G47" t="s">
        <v>9</v>
      </c>
      <c r="H47" t="s">
        <v>10</v>
      </c>
      <c r="I47" t="s">
        <v>11</v>
      </c>
    </row>
    <row r="48" spans="1:9" x14ac:dyDescent="0.25">
      <c r="A48">
        <v>2004</v>
      </c>
      <c r="B48" t="s">
        <v>6</v>
      </c>
      <c r="C48" t="s">
        <v>17</v>
      </c>
      <c r="D48">
        <v>46540800</v>
      </c>
      <c r="E48" t="s">
        <v>8</v>
      </c>
      <c r="F48">
        <v>75822000</v>
      </c>
      <c r="G48" t="s">
        <v>9</v>
      </c>
      <c r="H48" t="s">
        <v>10</v>
      </c>
      <c r="I48" t="s">
        <v>11</v>
      </c>
    </row>
    <row r="49" spans="1:9" x14ac:dyDescent="0.25">
      <c r="A49">
        <v>2004</v>
      </c>
      <c r="B49" t="s">
        <v>6</v>
      </c>
      <c r="C49" t="s">
        <v>18</v>
      </c>
      <c r="D49">
        <v>23468500</v>
      </c>
      <c r="E49" t="s">
        <v>8</v>
      </c>
      <c r="F49">
        <v>28887000</v>
      </c>
      <c r="G49" t="s">
        <v>9</v>
      </c>
      <c r="H49" t="s">
        <v>10</v>
      </c>
      <c r="I49" t="s">
        <v>11</v>
      </c>
    </row>
    <row r="50" spans="1:9" x14ac:dyDescent="0.25">
      <c r="A50">
        <v>2004</v>
      </c>
      <c r="B50" t="s">
        <v>6</v>
      </c>
      <c r="C50" t="s">
        <v>19</v>
      </c>
      <c r="D50">
        <v>18572200</v>
      </c>
      <c r="E50" t="s">
        <v>8</v>
      </c>
      <c r="F50">
        <v>19303000</v>
      </c>
      <c r="G50" t="s">
        <v>9</v>
      </c>
      <c r="H50" t="s">
        <v>10</v>
      </c>
      <c r="I50" t="s">
        <v>11</v>
      </c>
    </row>
    <row r="51" spans="1:9" x14ac:dyDescent="0.25">
      <c r="A51">
        <v>2004</v>
      </c>
      <c r="B51" t="s">
        <v>6</v>
      </c>
      <c r="C51" t="s">
        <v>20</v>
      </c>
      <c r="D51">
        <v>336478000</v>
      </c>
      <c r="E51" t="s">
        <v>8</v>
      </c>
      <c r="F51">
        <v>465604000</v>
      </c>
      <c r="G51" t="s">
        <v>9</v>
      </c>
      <c r="H51" t="s">
        <v>10</v>
      </c>
      <c r="I51" t="s">
        <v>11</v>
      </c>
    </row>
    <row r="52" spans="1:9" x14ac:dyDescent="0.25">
      <c r="A52">
        <v>2005</v>
      </c>
      <c r="B52" t="s">
        <v>6</v>
      </c>
      <c r="C52" t="s">
        <v>7</v>
      </c>
      <c r="D52">
        <v>24919800</v>
      </c>
      <c r="E52" t="s">
        <v>8</v>
      </c>
      <c r="F52">
        <v>41776000</v>
      </c>
      <c r="G52" t="s">
        <v>9</v>
      </c>
      <c r="H52" t="s">
        <v>10</v>
      </c>
      <c r="I52" t="s">
        <v>21</v>
      </c>
    </row>
    <row r="53" spans="1:9" x14ac:dyDescent="0.25">
      <c r="A53">
        <v>2005</v>
      </c>
      <c r="B53" t="s">
        <v>6</v>
      </c>
      <c r="C53" t="s">
        <v>12</v>
      </c>
      <c r="D53">
        <v>19112500</v>
      </c>
      <c r="E53" t="s">
        <v>8</v>
      </c>
      <c r="F53">
        <v>42376000</v>
      </c>
      <c r="G53" t="s">
        <v>9</v>
      </c>
      <c r="H53" t="s">
        <v>10</v>
      </c>
      <c r="I53" t="s">
        <v>21</v>
      </c>
    </row>
    <row r="54" spans="1:9" x14ac:dyDescent="0.25">
      <c r="A54">
        <v>2005</v>
      </c>
      <c r="B54" t="s">
        <v>6</v>
      </c>
      <c r="C54" t="s">
        <v>13</v>
      </c>
      <c r="D54">
        <v>24869300</v>
      </c>
      <c r="E54" t="s">
        <v>8</v>
      </c>
      <c r="F54">
        <v>46203000</v>
      </c>
      <c r="G54" t="s">
        <v>9</v>
      </c>
      <c r="H54" t="s">
        <v>10</v>
      </c>
      <c r="I54" t="s">
        <v>21</v>
      </c>
    </row>
    <row r="55" spans="1:9" x14ac:dyDescent="0.25">
      <c r="A55">
        <v>2005</v>
      </c>
      <c r="B55" t="s">
        <v>6</v>
      </c>
      <c r="C55" t="s">
        <v>14</v>
      </c>
      <c r="D55">
        <v>3782100</v>
      </c>
      <c r="E55" t="s">
        <v>8</v>
      </c>
      <c r="F55">
        <v>6625000</v>
      </c>
      <c r="G55" t="s">
        <v>9</v>
      </c>
      <c r="H55" t="s">
        <v>10</v>
      </c>
      <c r="I55" t="s">
        <v>21</v>
      </c>
    </row>
    <row r="56" spans="1:9" x14ac:dyDescent="0.25">
      <c r="A56">
        <v>2005</v>
      </c>
      <c r="B56" t="s">
        <v>6</v>
      </c>
      <c r="C56" t="s">
        <v>15</v>
      </c>
      <c r="D56">
        <v>48234400</v>
      </c>
      <c r="E56" t="s">
        <v>8</v>
      </c>
      <c r="F56">
        <v>67936000</v>
      </c>
      <c r="G56" t="s">
        <v>9</v>
      </c>
      <c r="H56" t="s">
        <v>10</v>
      </c>
      <c r="I56" t="s">
        <v>21</v>
      </c>
    </row>
    <row r="57" spans="1:9" x14ac:dyDescent="0.25">
      <c r="A57">
        <v>2005</v>
      </c>
      <c r="B57" t="s">
        <v>6</v>
      </c>
      <c r="C57" t="s">
        <v>16</v>
      </c>
      <c r="D57">
        <v>167971900</v>
      </c>
      <c r="E57" t="s">
        <v>8</v>
      </c>
      <c r="F57">
        <v>187633000</v>
      </c>
      <c r="G57" t="s">
        <v>9</v>
      </c>
      <c r="H57" t="s">
        <v>10</v>
      </c>
      <c r="I57" t="s">
        <v>21</v>
      </c>
    </row>
    <row r="58" spans="1:9" x14ac:dyDescent="0.25">
      <c r="A58">
        <v>2005</v>
      </c>
      <c r="B58" t="s">
        <v>6</v>
      </c>
      <c r="C58" t="s">
        <v>17</v>
      </c>
      <c r="D58">
        <v>46364400</v>
      </c>
      <c r="E58" t="s">
        <v>8</v>
      </c>
      <c r="F58">
        <v>83893000</v>
      </c>
      <c r="G58" t="s">
        <v>9</v>
      </c>
      <c r="H58" t="s">
        <v>10</v>
      </c>
      <c r="I58" t="s">
        <v>21</v>
      </c>
    </row>
    <row r="59" spans="1:9" x14ac:dyDescent="0.25">
      <c r="A59">
        <v>2005</v>
      </c>
      <c r="B59" t="s">
        <v>6</v>
      </c>
      <c r="C59" t="s">
        <v>18</v>
      </c>
      <c r="D59">
        <v>23733400</v>
      </c>
      <c r="E59" t="s">
        <v>8</v>
      </c>
      <c r="F59">
        <v>30613000</v>
      </c>
      <c r="G59" t="s">
        <v>9</v>
      </c>
      <c r="H59" t="s">
        <v>10</v>
      </c>
      <c r="I59" t="s">
        <v>21</v>
      </c>
    </row>
    <row r="60" spans="1:9" x14ac:dyDescent="0.25">
      <c r="A60">
        <v>2005</v>
      </c>
      <c r="B60" t="s">
        <v>6</v>
      </c>
      <c r="C60" t="s">
        <v>19</v>
      </c>
      <c r="D60">
        <v>19425900</v>
      </c>
      <c r="E60" t="s">
        <v>8</v>
      </c>
      <c r="F60">
        <v>19268000</v>
      </c>
      <c r="G60" t="s">
        <v>9</v>
      </c>
      <c r="H60" t="s">
        <v>10</v>
      </c>
      <c r="I60" t="s">
        <v>21</v>
      </c>
    </row>
    <row r="61" spans="1:9" x14ac:dyDescent="0.25">
      <c r="A61">
        <v>2005</v>
      </c>
      <c r="B61" t="s">
        <v>6</v>
      </c>
      <c r="C61" t="s">
        <v>20</v>
      </c>
      <c r="D61">
        <v>392749908</v>
      </c>
      <c r="E61" t="s">
        <v>8</v>
      </c>
      <c r="F61">
        <v>554422000</v>
      </c>
      <c r="G61" t="s">
        <v>9</v>
      </c>
      <c r="H61" t="s">
        <v>10</v>
      </c>
      <c r="I61" t="s">
        <v>21</v>
      </c>
    </row>
    <row r="62" spans="1:9" x14ac:dyDescent="0.25">
      <c r="A62">
        <v>2006</v>
      </c>
      <c r="B62" t="s">
        <v>6</v>
      </c>
      <c r="C62" t="s">
        <v>7</v>
      </c>
      <c r="D62">
        <v>26387400</v>
      </c>
      <c r="E62" t="s">
        <v>8</v>
      </c>
      <c r="F62">
        <v>39570000</v>
      </c>
      <c r="G62" t="s">
        <v>9</v>
      </c>
      <c r="H62" t="s">
        <v>10</v>
      </c>
      <c r="I62" t="s">
        <v>11</v>
      </c>
    </row>
    <row r="63" spans="1:9" x14ac:dyDescent="0.25">
      <c r="A63">
        <v>2006</v>
      </c>
      <c r="B63" t="s">
        <v>6</v>
      </c>
      <c r="C63" t="s">
        <v>12</v>
      </c>
      <c r="D63">
        <v>26106700</v>
      </c>
      <c r="E63" t="s">
        <v>8</v>
      </c>
      <c r="F63">
        <v>57011000</v>
      </c>
      <c r="G63" t="s">
        <v>9</v>
      </c>
      <c r="H63" t="s">
        <v>10</v>
      </c>
      <c r="I63" t="s">
        <v>11</v>
      </c>
    </row>
    <row r="64" spans="1:9" x14ac:dyDescent="0.25">
      <c r="A64">
        <v>2006</v>
      </c>
      <c r="B64" t="s">
        <v>6</v>
      </c>
      <c r="C64" t="s">
        <v>13</v>
      </c>
      <c r="D64">
        <v>24717400</v>
      </c>
      <c r="E64" t="s">
        <v>8</v>
      </c>
      <c r="F64">
        <v>39142000</v>
      </c>
      <c r="G64" t="s">
        <v>9</v>
      </c>
      <c r="H64" t="s">
        <v>10</v>
      </c>
      <c r="I64" t="s">
        <v>11</v>
      </c>
    </row>
    <row r="65" spans="1:9" x14ac:dyDescent="0.25">
      <c r="A65">
        <v>2006</v>
      </c>
      <c r="B65" t="s">
        <v>6</v>
      </c>
      <c r="C65" t="s">
        <v>14</v>
      </c>
      <c r="D65">
        <v>4312600</v>
      </c>
      <c r="E65" t="s">
        <v>8</v>
      </c>
      <c r="F65">
        <v>8614000</v>
      </c>
      <c r="G65" t="s">
        <v>9</v>
      </c>
      <c r="H65" t="s">
        <v>10</v>
      </c>
      <c r="I65" t="s">
        <v>11</v>
      </c>
    </row>
    <row r="66" spans="1:9" x14ac:dyDescent="0.25">
      <c r="A66">
        <v>2006</v>
      </c>
      <c r="B66" t="s">
        <v>6</v>
      </c>
      <c r="C66" t="s">
        <v>15</v>
      </c>
      <c r="D66">
        <v>41874000</v>
      </c>
      <c r="E66" t="s">
        <v>8</v>
      </c>
      <c r="F66">
        <v>68152000</v>
      </c>
      <c r="G66" t="s">
        <v>9</v>
      </c>
      <c r="H66" t="s">
        <v>10</v>
      </c>
      <c r="I66" t="s">
        <v>11</v>
      </c>
    </row>
    <row r="67" spans="1:9" x14ac:dyDescent="0.25">
      <c r="A67">
        <v>2006</v>
      </c>
      <c r="B67" t="s">
        <v>6</v>
      </c>
      <c r="C67" t="s">
        <v>16</v>
      </c>
      <c r="D67">
        <v>129667100</v>
      </c>
      <c r="E67" t="s">
        <v>8</v>
      </c>
      <c r="F67">
        <v>178311000</v>
      </c>
      <c r="G67" t="s">
        <v>9</v>
      </c>
      <c r="H67" t="s">
        <v>10</v>
      </c>
      <c r="I67" t="s">
        <v>11</v>
      </c>
    </row>
    <row r="68" spans="1:9" x14ac:dyDescent="0.25">
      <c r="A68">
        <v>2006</v>
      </c>
      <c r="B68" t="s">
        <v>6</v>
      </c>
      <c r="C68" t="s">
        <v>17</v>
      </c>
      <c r="D68">
        <v>45364200</v>
      </c>
      <c r="E68" t="s">
        <v>8</v>
      </c>
      <c r="F68">
        <v>77239000</v>
      </c>
      <c r="G68" t="s">
        <v>9</v>
      </c>
      <c r="H68" t="s">
        <v>10</v>
      </c>
      <c r="I68" t="s">
        <v>11</v>
      </c>
    </row>
    <row r="69" spans="1:9" x14ac:dyDescent="0.25">
      <c r="A69" s="79">
        <v>2000</v>
      </c>
      <c r="B69" s="80" t="s">
        <v>6</v>
      </c>
      <c r="C69" s="80" t="s">
        <v>88</v>
      </c>
      <c r="D69" s="79">
        <v>67900</v>
      </c>
      <c r="E69" s="80" t="s">
        <v>8</v>
      </c>
      <c r="F69" s="79">
        <v>92000</v>
      </c>
      <c r="G69" s="80" t="s">
        <v>9</v>
      </c>
      <c r="H69" s="80" t="s">
        <v>10</v>
      </c>
      <c r="I69" s="80" t="s">
        <v>11</v>
      </c>
    </row>
    <row r="70" spans="1:9" x14ac:dyDescent="0.25">
      <c r="A70" s="79">
        <v>2001</v>
      </c>
      <c r="B70" s="80" t="s">
        <v>6</v>
      </c>
      <c r="C70" s="80" t="s">
        <v>88</v>
      </c>
      <c r="D70" s="79">
        <v>36000</v>
      </c>
      <c r="E70" s="80" t="s">
        <v>8</v>
      </c>
      <c r="F70" s="79">
        <v>62000</v>
      </c>
      <c r="G70" s="80" t="s">
        <v>9</v>
      </c>
      <c r="H70" s="80" t="s">
        <v>10</v>
      </c>
      <c r="I70" s="80" t="s">
        <v>11</v>
      </c>
    </row>
    <row r="71" spans="1:9" x14ac:dyDescent="0.25">
      <c r="A71" s="79">
        <v>2005</v>
      </c>
      <c r="B71" s="80" t="s">
        <v>6</v>
      </c>
      <c r="C71" s="80" t="s">
        <v>88</v>
      </c>
      <c r="D71" s="79">
        <v>6900</v>
      </c>
      <c r="E71" s="80" t="s">
        <v>8</v>
      </c>
      <c r="F71" s="79">
        <v>20000</v>
      </c>
      <c r="G71" s="80" t="s">
        <v>9</v>
      </c>
      <c r="H71" s="80" t="s">
        <v>10</v>
      </c>
      <c r="I71" s="80" t="s">
        <v>21</v>
      </c>
    </row>
    <row r="72" spans="1:9" x14ac:dyDescent="0.25">
      <c r="A72" s="79">
        <v>2006</v>
      </c>
      <c r="B72" s="80" t="s">
        <v>6</v>
      </c>
      <c r="C72" s="80" t="s">
        <v>88</v>
      </c>
      <c r="D72" s="79">
        <v>91700</v>
      </c>
      <c r="E72" s="80" t="s">
        <v>8</v>
      </c>
      <c r="F72" s="79">
        <v>197000</v>
      </c>
      <c r="G72" s="80" t="s">
        <v>9</v>
      </c>
      <c r="H72" s="80" t="s">
        <v>10</v>
      </c>
      <c r="I72" s="80" t="s">
        <v>11</v>
      </c>
    </row>
    <row r="73" spans="1:9" x14ac:dyDescent="0.25">
      <c r="A73" s="79">
        <v>2007</v>
      </c>
      <c r="B73" s="80" t="s">
        <v>6</v>
      </c>
      <c r="C73" s="80" t="s">
        <v>88</v>
      </c>
      <c r="D73" s="79">
        <v>58300</v>
      </c>
      <c r="E73" s="80" t="s">
        <v>8</v>
      </c>
      <c r="F73" s="79">
        <v>132000</v>
      </c>
      <c r="G73" s="80" t="s">
        <v>9</v>
      </c>
      <c r="H73" s="80" t="s">
        <v>10</v>
      </c>
      <c r="I73" s="80" t="s">
        <v>11</v>
      </c>
    </row>
    <row r="74" spans="1:9" x14ac:dyDescent="0.25">
      <c r="A74" s="79">
        <v>2008</v>
      </c>
      <c r="B74" s="80" t="s">
        <v>6</v>
      </c>
      <c r="C74" s="80" t="s">
        <v>88</v>
      </c>
      <c r="D74" s="79">
        <v>540900</v>
      </c>
      <c r="E74" s="80" t="s">
        <v>8</v>
      </c>
      <c r="F74" s="79">
        <v>1178000</v>
      </c>
      <c r="G74" s="80" t="s">
        <v>9</v>
      </c>
      <c r="H74" s="80" t="s">
        <v>10</v>
      </c>
      <c r="I74" s="80" t="s">
        <v>11</v>
      </c>
    </row>
    <row r="75" spans="1:9" x14ac:dyDescent="0.25">
      <c r="A75" s="79">
        <v>2009</v>
      </c>
      <c r="B75" s="80" t="s">
        <v>6</v>
      </c>
      <c r="C75" s="80" t="s">
        <v>88</v>
      </c>
      <c r="D75" s="79">
        <v>230800</v>
      </c>
      <c r="E75" s="80" t="s">
        <v>8</v>
      </c>
      <c r="F75" s="79">
        <v>713000</v>
      </c>
      <c r="G75" s="80" t="s">
        <v>9</v>
      </c>
      <c r="H75" s="80" t="s">
        <v>10</v>
      </c>
      <c r="I75" s="80" t="s">
        <v>11</v>
      </c>
    </row>
    <row r="76" spans="1:9" x14ac:dyDescent="0.25">
      <c r="A76" s="79">
        <v>2010</v>
      </c>
      <c r="B76" s="80" t="s">
        <v>6</v>
      </c>
      <c r="C76" s="80" t="s">
        <v>88</v>
      </c>
      <c r="D76" s="79">
        <v>349800</v>
      </c>
      <c r="E76" s="80" t="s">
        <v>8</v>
      </c>
      <c r="F76" s="79">
        <v>952575</v>
      </c>
      <c r="G76" s="80" t="s">
        <v>9</v>
      </c>
      <c r="H76" s="80" t="s">
        <v>10</v>
      </c>
      <c r="I76" s="80" t="s">
        <v>11</v>
      </c>
    </row>
    <row r="77" spans="1:9" x14ac:dyDescent="0.25">
      <c r="A77" s="79">
        <v>2013</v>
      </c>
      <c r="B77" s="80" t="s">
        <v>6</v>
      </c>
      <c r="C77" s="80" t="s">
        <v>88</v>
      </c>
      <c r="D77" s="79">
        <v>76026</v>
      </c>
      <c r="E77" s="80" t="s">
        <v>8</v>
      </c>
      <c r="F77" s="79">
        <v>153110</v>
      </c>
      <c r="G77" s="80" t="s">
        <v>9</v>
      </c>
      <c r="H77" s="80" t="s">
        <v>10</v>
      </c>
      <c r="I77" s="80" t="s">
        <v>11</v>
      </c>
    </row>
    <row r="78" spans="1:9" x14ac:dyDescent="0.25">
      <c r="A78">
        <v>2006</v>
      </c>
      <c r="B78" t="s">
        <v>6</v>
      </c>
      <c r="C78" t="s">
        <v>18</v>
      </c>
      <c r="D78">
        <v>20012400</v>
      </c>
      <c r="E78" t="s">
        <v>8</v>
      </c>
      <c r="F78">
        <v>32193000</v>
      </c>
      <c r="G78" t="s">
        <v>9</v>
      </c>
      <c r="H78" t="s">
        <v>10</v>
      </c>
      <c r="I78" t="s">
        <v>11</v>
      </c>
    </row>
    <row r="79" spans="1:9" x14ac:dyDescent="0.25">
      <c r="A79">
        <v>2006</v>
      </c>
      <c r="B79" t="s">
        <v>6</v>
      </c>
      <c r="C79" t="s">
        <v>19</v>
      </c>
      <c r="D79">
        <v>16412500</v>
      </c>
      <c r="E79" t="s">
        <v>8</v>
      </c>
      <c r="F79">
        <v>15698000</v>
      </c>
      <c r="G79" t="s">
        <v>9</v>
      </c>
      <c r="H79" t="s">
        <v>10</v>
      </c>
      <c r="I79" t="s">
        <v>11</v>
      </c>
    </row>
    <row r="80" spans="1:9" x14ac:dyDescent="0.25">
      <c r="A80">
        <v>2006</v>
      </c>
      <c r="B80" t="s">
        <v>6</v>
      </c>
      <c r="C80" t="s">
        <v>20</v>
      </c>
      <c r="D80">
        <v>351913500</v>
      </c>
      <c r="E80" t="s">
        <v>8</v>
      </c>
      <c r="F80">
        <v>546125000</v>
      </c>
      <c r="G80" t="s">
        <v>9</v>
      </c>
      <c r="H80" t="s">
        <v>10</v>
      </c>
      <c r="I80" t="s">
        <v>11</v>
      </c>
    </row>
    <row r="81" spans="1:9" x14ac:dyDescent="0.25">
      <c r="A81">
        <v>2007</v>
      </c>
      <c r="B81" t="s">
        <v>6</v>
      </c>
      <c r="C81" t="s">
        <v>7</v>
      </c>
      <c r="D81">
        <v>24625800</v>
      </c>
      <c r="E81" t="s">
        <v>8</v>
      </c>
      <c r="F81">
        <v>40827000</v>
      </c>
      <c r="G81" t="s">
        <v>9</v>
      </c>
      <c r="H81" t="s">
        <v>10</v>
      </c>
      <c r="I81" t="s">
        <v>11</v>
      </c>
    </row>
    <row r="82" spans="1:9" x14ac:dyDescent="0.25">
      <c r="A82">
        <v>2007</v>
      </c>
      <c r="B82" t="s">
        <v>6</v>
      </c>
      <c r="C82" t="s">
        <v>12</v>
      </c>
      <c r="D82">
        <v>31440200</v>
      </c>
      <c r="E82" t="s">
        <v>8</v>
      </c>
      <c r="F82">
        <v>97185000</v>
      </c>
      <c r="G82" t="s">
        <v>9</v>
      </c>
      <c r="H82" t="s">
        <v>10</v>
      </c>
      <c r="I82" t="s">
        <v>11</v>
      </c>
    </row>
    <row r="83" spans="1:9" x14ac:dyDescent="0.25">
      <c r="A83">
        <v>2007</v>
      </c>
      <c r="B83" t="s">
        <v>6</v>
      </c>
      <c r="C83" t="s">
        <v>13</v>
      </c>
      <c r="D83">
        <v>21993400</v>
      </c>
      <c r="E83" t="s">
        <v>8</v>
      </c>
      <c r="F83">
        <v>41854000</v>
      </c>
      <c r="G83" t="s">
        <v>9</v>
      </c>
      <c r="H83" t="s">
        <v>10</v>
      </c>
      <c r="I83" t="s">
        <v>11</v>
      </c>
    </row>
    <row r="84" spans="1:9" x14ac:dyDescent="0.25">
      <c r="A84">
        <v>2007</v>
      </c>
      <c r="B84" t="s">
        <v>6</v>
      </c>
      <c r="C84" t="s">
        <v>14</v>
      </c>
      <c r="D84">
        <v>6428600</v>
      </c>
      <c r="E84" t="s">
        <v>8</v>
      </c>
      <c r="F84">
        <v>18749000</v>
      </c>
      <c r="G84" t="s">
        <v>9</v>
      </c>
      <c r="H84" t="s">
        <v>10</v>
      </c>
      <c r="I84" t="s">
        <v>11</v>
      </c>
    </row>
    <row r="85" spans="1:9" x14ac:dyDescent="0.25">
      <c r="A85">
        <v>2007</v>
      </c>
      <c r="B85" t="s">
        <v>6</v>
      </c>
      <c r="C85" t="s">
        <v>15</v>
      </c>
      <c r="D85">
        <v>28342700</v>
      </c>
      <c r="E85" t="s">
        <v>8</v>
      </c>
      <c r="F85">
        <v>64694000</v>
      </c>
      <c r="G85" t="s">
        <v>9</v>
      </c>
      <c r="H85" t="s">
        <v>10</v>
      </c>
      <c r="I85" t="s">
        <v>11</v>
      </c>
    </row>
    <row r="86" spans="1:9" x14ac:dyDescent="0.25">
      <c r="A86">
        <v>2007</v>
      </c>
      <c r="B86" t="s">
        <v>6</v>
      </c>
      <c r="C86" t="s">
        <v>16</v>
      </c>
      <c r="D86">
        <v>117083700</v>
      </c>
      <c r="E86" t="s">
        <v>8</v>
      </c>
      <c r="F86">
        <v>204682000</v>
      </c>
      <c r="G86" t="s">
        <v>9</v>
      </c>
      <c r="H86" t="s">
        <v>10</v>
      </c>
      <c r="I86" t="s">
        <v>11</v>
      </c>
    </row>
    <row r="87" spans="1:9" x14ac:dyDescent="0.25">
      <c r="A87">
        <v>2007</v>
      </c>
      <c r="B87" t="s">
        <v>6</v>
      </c>
      <c r="C87" t="s">
        <v>17</v>
      </c>
      <c r="D87">
        <v>37443300</v>
      </c>
      <c r="E87" t="s">
        <v>8</v>
      </c>
      <c r="F87">
        <v>71941000</v>
      </c>
      <c r="G87" t="s">
        <v>9</v>
      </c>
      <c r="H87" t="s">
        <v>10</v>
      </c>
      <c r="I87" t="s">
        <v>11</v>
      </c>
    </row>
    <row r="88" spans="1:9" x14ac:dyDescent="0.25">
      <c r="A88">
        <v>2007</v>
      </c>
      <c r="B88" t="s">
        <v>6</v>
      </c>
      <c r="C88" t="s">
        <v>18</v>
      </c>
      <c r="D88">
        <v>14139400</v>
      </c>
      <c r="E88" t="s">
        <v>8</v>
      </c>
      <c r="F88">
        <v>30684000</v>
      </c>
      <c r="G88" t="s">
        <v>9</v>
      </c>
      <c r="H88" t="s">
        <v>10</v>
      </c>
      <c r="I88" t="s">
        <v>11</v>
      </c>
    </row>
    <row r="89" spans="1:9" x14ac:dyDescent="0.25">
      <c r="A89">
        <v>2007</v>
      </c>
      <c r="B89" t="s">
        <v>6</v>
      </c>
      <c r="C89" t="s">
        <v>19</v>
      </c>
      <c r="D89">
        <v>14195700</v>
      </c>
      <c r="E89" t="s">
        <v>8</v>
      </c>
      <c r="F89">
        <v>15614000</v>
      </c>
      <c r="G89" t="s">
        <v>9</v>
      </c>
      <c r="H89" t="s">
        <v>10</v>
      </c>
      <c r="I89" t="s">
        <v>11</v>
      </c>
    </row>
    <row r="90" spans="1:9" x14ac:dyDescent="0.25">
      <c r="A90">
        <v>2007</v>
      </c>
      <c r="B90" t="s">
        <v>6</v>
      </c>
      <c r="C90" t="s">
        <v>20</v>
      </c>
      <c r="D90">
        <v>307051200</v>
      </c>
      <c r="E90" t="s">
        <v>8</v>
      </c>
      <c r="F90">
        <v>611954000</v>
      </c>
      <c r="G90" t="s">
        <v>9</v>
      </c>
      <c r="H90" t="s">
        <v>10</v>
      </c>
      <c r="I90" t="s">
        <v>11</v>
      </c>
    </row>
    <row r="91" spans="1:9" x14ac:dyDescent="0.25">
      <c r="A91">
        <v>2008</v>
      </c>
      <c r="B91" t="s">
        <v>6</v>
      </c>
      <c r="C91" t="s">
        <v>7</v>
      </c>
      <c r="D91">
        <v>15458000</v>
      </c>
      <c r="E91" t="s">
        <v>8</v>
      </c>
      <c r="F91">
        <v>36971000</v>
      </c>
      <c r="G91" t="s">
        <v>9</v>
      </c>
      <c r="H91" t="s">
        <v>10</v>
      </c>
      <c r="I91" t="s">
        <v>11</v>
      </c>
    </row>
    <row r="92" spans="1:9" x14ac:dyDescent="0.25">
      <c r="A92">
        <v>2008</v>
      </c>
      <c r="B92" t="s">
        <v>6</v>
      </c>
      <c r="C92" t="s">
        <v>12</v>
      </c>
      <c r="D92">
        <v>13696600</v>
      </c>
      <c r="E92" t="s">
        <v>8</v>
      </c>
      <c r="F92">
        <v>35612000</v>
      </c>
      <c r="G92" t="s">
        <v>9</v>
      </c>
      <c r="H92" t="s">
        <v>10</v>
      </c>
      <c r="I92" t="s">
        <v>11</v>
      </c>
    </row>
    <row r="93" spans="1:9" x14ac:dyDescent="0.25">
      <c r="A93">
        <v>2008</v>
      </c>
      <c r="B93" t="s">
        <v>6</v>
      </c>
      <c r="C93" t="s">
        <v>13</v>
      </c>
      <c r="D93">
        <v>28476200</v>
      </c>
      <c r="E93" t="s">
        <v>8</v>
      </c>
      <c r="F93">
        <v>62635000</v>
      </c>
      <c r="G93" t="s">
        <v>9</v>
      </c>
      <c r="H93" t="s">
        <v>10</v>
      </c>
      <c r="I93" t="s">
        <v>11</v>
      </c>
    </row>
    <row r="94" spans="1:9" x14ac:dyDescent="0.25">
      <c r="A94">
        <v>2008</v>
      </c>
      <c r="B94" t="s">
        <v>6</v>
      </c>
      <c r="C94" t="s">
        <v>14</v>
      </c>
      <c r="D94">
        <v>6546100</v>
      </c>
      <c r="E94" t="s">
        <v>8</v>
      </c>
      <c r="F94">
        <v>19247000</v>
      </c>
      <c r="G94" t="s">
        <v>9</v>
      </c>
      <c r="H94" t="s">
        <v>10</v>
      </c>
      <c r="I94" t="s">
        <v>11</v>
      </c>
    </row>
    <row r="95" spans="1:9" x14ac:dyDescent="0.25">
      <c r="A95">
        <v>2008</v>
      </c>
      <c r="B95" t="s">
        <v>6</v>
      </c>
      <c r="C95" t="s">
        <v>15</v>
      </c>
      <c r="D95">
        <v>34274000</v>
      </c>
      <c r="E95" t="s">
        <v>8</v>
      </c>
      <c r="F95">
        <v>71170000</v>
      </c>
      <c r="G95" t="s">
        <v>9</v>
      </c>
      <c r="H95" t="s">
        <v>10</v>
      </c>
      <c r="I95" t="s">
        <v>11</v>
      </c>
    </row>
    <row r="96" spans="1:9" x14ac:dyDescent="0.25">
      <c r="A96">
        <v>2008</v>
      </c>
      <c r="B96" t="s">
        <v>6</v>
      </c>
      <c r="C96" t="s">
        <v>16</v>
      </c>
      <c r="D96">
        <v>129650100</v>
      </c>
      <c r="E96" t="s">
        <v>8</v>
      </c>
      <c r="F96">
        <v>230265000</v>
      </c>
      <c r="G96" t="s">
        <v>9</v>
      </c>
      <c r="H96" t="s">
        <v>10</v>
      </c>
      <c r="I96" t="s">
        <v>11</v>
      </c>
    </row>
    <row r="97" spans="1:9" x14ac:dyDescent="0.25">
      <c r="A97">
        <v>2008</v>
      </c>
      <c r="B97" t="s">
        <v>6</v>
      </c>
      <c r="C97" t="s">
        <v>17</v>
      </c>
      <c r="D97">
        <v>32660500</v>
      </c>
      <c r="E97" t="s">
        <v>8</v>
      </c>
      <c r="F97">
        <v>79688000</v>
      </c>
      <c r="G97" t="s">
        <v>9</v>
      </c>
      <c r="H97" t="s">
        <v>10</v>
      </c>
      <c r="I97" t="s">
        <v>11</v>
      </c>
    </row>
    <row r="98" spans="1:9" x14ac:dyDescent="0.25">
      <c r="A98">
        <v>2008</v>
      </c>
      <c r="B98" t="s">
        <v>6</v>
      </c>
      <c r="C98" t="s">
        <v>18</v>
      </c>
      <c r="D98">
        <v>19751700</v>
      </c>
      <c r="E98" t="s">
        <v>8</v>
      </c>
      <c r="F98">
        <v>43504000</v>
      </c>
      <c r="G98" t="s">
        <v>9</v>
      </c>
      <c r="H98" t="s">
        <v>10</v>
      </c>
      <c r="I98" t="s">
        <v>11</v>
      </c>
    </row>
    <row r="99" spans="1:9" x14ac:dyDescent="0.25">
      <c r="A99">
        <v>2008</v>
      </c>
      <c r="B99" t="s">
        <v>6</v>
      </c>
      <c r="C99" t="s">
        <v>19</v>
      </c>
      <c r="D99">
        <v>13716000</v>
      </c>
      <c r="E99" t="s">
        <v>8</v>
      </c>
      <c r="F99">
        <v>14847000</v>
      </c>
      <c r="G99" t="s">
        <v>9</v>
      </c>
      <c r="H99" t="s">
        <v>10</v>
      </c>
      <c r="I99" t="s">
        <v>11</v>
      </c>
    </row>
    <row r="100" spans="1:9" x14ac:dyDescent="0.25">
      <c r="A100">
        <v>2008</v>
      </c>
      <c r="B100" t="s">
        <v>6</v>
      </c>
      <c r="C100" t="s">
        <v>20</v>
      </c>
      <c r="D100">
        <v>305685100</v>
      </c>
      <c r="E100" t="s">
        <v>8</v>
      </c>
      <c r="F100">
        <v>619495000</v>
      </c>
      <c r="G100" t="s">
        <v>9</v>
      </c>
      <c r="H100" t="s">
        <v>10</v>
      </c>
      <c r="I100" t="s">
        <v>11</v>
      </c>
    </row>
    <row r="101" spans="1:9" x14ac:dyDescent="0.25">
      <c r="A101">
        <v>2009</v>
      </c>
      <c r="B101" t="s">
        <v>6</v>
      </c>
      <c r="C101" t="s">
        <v>7</v>
      </c>
      <c r="D101">
        <v>12361700</v>
      </c>
      <c r="E101" t="s">
        <v>8</v>
      </c>
      <c r="F101">
        <v>26254000</v>
      </c>
      <c r="G101" t="s">
        <v>9</v>
      </c>
      <c r="H101" t="s">
        <v>10</v>
      </c>
      <c r="I101" t="s">
        <v>11</v>
      </c>
    </row>
    <row r="102" spans="1:9" x14ac:dyDescent="0.25">
      <c r="A102">
        <v>2009</v>
      </c>
      <c r="B102" t="s">
        <v>6</v>
      </c>
      <c r="C102" t="s">
        <v>12</v>
      </c>
      <c r="D102">
        <v>18019700</v>
      </c>
      <c r="E102" t="s">
        <v>8</v>
      </c>
      <c r="F102">
        <v>47200000</v>
      </c>
      <c r="G102" t="s">
        <v>9</v>
      </c>
      <c r="H102" t="s">
        <v>10</v>
      </c>
      <c r="I102" t="s">
        <v>11</v>
      </c>
    </row>
    <row r="103" spans="1:9" x14ac:dyDescent="0.25">
      <c r="A103">
        <v>2009</v>
      </c>
      <c r="B103" t="s">
        <v>6</v>
      </c>
      <c r="C103" t="s">
        <v>13</v>
      </c>
      <c r="D103">
        <v>25295900</v>
      </c>
      <c r="E103" t="s">
        <v>8</v>
      </c>
      <c r="F103">
        <v>52508000</v>
      </c>
      <c r="G103" t="s">
        <v>9</v>
      </c>
      <c r="H103" t="s">
        <v>10</v>
      </c>
      <c r="I103" t="s">
        <v>11</v>
      </c>
    </row>
    <row r="104" spans="1:9" x14ac:dyDescent="0.25">
      <c r="A104">
        <v>2009</v>
      </c>
      <c r="B104" t="s">
        <v>6</v>
      </c>
      <c r="C104" t="s">
        <v>14</v>
      </c>
      <c r="D104">
        <v>11072300</v>
      </c>
      <c r="E104" t="s">
        <v>8</v>
      </c>
      <c r="F104">
        <v>32154000</v>
      </c>
      <c r="G104" t="s">
        <v>9</v>
      </c>
      <c r="H104" t="s">
        <v>10</v>
      </c>
      <c r="I104" t="s">
        <v>11</v>
      </c>
    </row>
    <row r="105" spans="1:9" x14ac:dyDescent="0.25">
      <c r="A105">
        <v>2009</v>
      </c>
      <c r="B105" t="s">
        <v>6</v>
      </c>
      <c r="C105" t="s">
        <v>15</v>
      </c>
      <c r="D105">
        <v>35608600</v>
      </c>
      <c r="E105" t="s">
        <v>8</v>
      </c>
      <c r="F105">
        <v>69395000</v>
      </c>
      <c r="G105" t="s">
        <v>9</v>
      </c>
      <c r="H105" t="s">
        <v>10</v>
      </c>
      <c r="I105" t="s">
        <v>11</v>
      </c>
    </row>
    <row r="106" spans="1:9" x14ac:dyDescent="0.25">
      <c r="A106">
        <v>2009</v>
      </c>
      <c r="B106" t="s">
        <v>6</v>
      </c>
      <c r="C106" t="s">
        <v>16</v>
      </c>
      <c r="D106">
        <v>119253900</v>
      </c>
      <c r="E106" t="s">
        <v>8</v>
      </c>
      <c r="F106">
        <v>201704000</v>
      </c>
      <c r="G106" t="s">
        <v>9</v>
      </c>
      <c r="H106" t="s">
        <v>10</v>
      </c>
      <c r="I106" t="s">
        <v>11</v>
      </c>
    </row>
    <row r="107" spans="1:9" x14ac:dyDescent="0.25">
      <c r="A107">
        <v>2009</v>
      </c>
      <c r="B107" t="s">
        <v>6</v>
      </c>
      <c r="C107" t="s">
        <v>17</v>
      </c>
      <c r="D107">
        <v>36827700</v>
      </c>
      <c r="E107" t="s">
        <v>8</v>
      </c>
      <c r="F107">
        <v>77927000</v>
      </c>
      <c r="G107" t="s">
        <v>9</v>
      </c>
      <c r="H107" t="s">
        <v>10</v>
      </c>
      <c r="I107" t="s">
        <v>11</v>
      </c>
    </row>
    <row r="108" spans="1:9" x14ac:dyDescent="0.25">
      <c r="A108">
        <v>2009</v>
      </c>
      <c r="B108" t="s">
        <v>6</v>
      </c>
      <c r="C108" t="s">
        <v>18</v>
      </c>
      <c r="D108">
        <v>17341300</v>
      </c>
      <c r="E108" t="s">
        <v>8</v>
      </c>
      <c r="F108">
        <v>31263000</v>
      </c>
      <c r="G108" t="s">
        <v>9</v>
      </c>
      <c r="H108" t="s">
        <v>10</v>
      </c>
      <c r="I108" t="s">
        <v>11</v>
      </c>
    </row>
    <row r="109" spans="1:9" x14ac:dyDescent="0.25">
      <c r="A109">
        <v>2009</v>
      </c>
      <c r="B109" t="s">
        <v>6</v>
      </c>
      <c r="C109" t="s">
        <v>19</v>
      </c>
      <c r="D109">
        <v>13724200</v>
      </c>
      <c r="E109" t="s">
        <v>8</v>
      </c>
      <c r="F109">
        <v>13816000</v>
      </c>
      <c r="G109" t="s">
        <v>9</v>
      </c>
      <c r="H109" t="s">
        <v>10</v>
      </c>
      <c r="I109" t="s">
        <v>11</v>
      </c>
    </row>
    <row r="110" spans="1:9" x14ac:dyDescent="0.25">
      <c r="A110">
        <v>2009</v>
      </c>
      <c r="B110" t="s">
        <v>6</v>
      </c>
      <c r="C110" t="s">
        <v>20</v>
      </c>
      <c r="D110">
        <v>306563306</v>
      </c>
      <c r="E110" t="s">
        <v>8</v>
      </c>
      <c r="F110">
        <v>589231000</v>
      </c>
      <c r="G110" t="s">
        <v>9</v>
      </c>
      <c r="H110" t="s">
        <v>10</v>
      </c>
      <c r="I110" t="s">
        <v>21</v>
      </c>
    </row>
    <row r="111" spans="1:9" x14ac:dyDescent="0.25">
      <c r="A111">
        <v>2010</v>
      </c>
      <c r="B111" t="s">
        <v>6</v>
      </c>
      <c r="C111" t="s">
        <v>7</v>
      </c>
      <c r="D111">
        <v>11147500</v>
      </c>
      <c r="E111" t="s">
        <v>8</v>
      </c>
      <c r="F111">
        <v>24917977</v>
      </c>
      <c r="G111" t="s">
        <v>9</v>
      </c>
      <c r="H111" t="s">
        <v>10</v>
      </c>
      <c r="I111" t="s">
        <v>11</v>
      </c>
    </row>
    <row r="112" spans="1:9" x14ac:dyDescent="0.25">
      <c r="A112">
        <v>2010</v>
      </c>
      <c r="B112" t="s">
        <v>6</v>
      </c>
      <c r="C112" t="s">
        <v>12</v>
      </c>
      <c r="D112">
        <v>15856800</v>
      </c>
      <c r="E112" t="s">
        <v>8</v>
      </c>
      <c r="F112">
        <v>39843856</v>
      </c>
      <c r="G112" t="s">
        <v>9</v>
      </c>
      <c r="H112" t="s">
        <v>10</v>
      </c>
      <c r="I112" t="s">
        <v>11</v>
      </c>
    </row>
    <row r="113" spans="1:9" x14ac:dyDescent="0.25">
      <c r="A113">
        <v>2010</v>
      </c>
      <c r="B113" t="s">
        <v>6</v>
      </c>
      <c r="C113" t="s">
        <v>13</v>
      </c>
      <c r="D113">
        <v>23333900</v>
      </c>
      <c r="E113" t="s">
        <v>8</v>
      </c>
      <c r="F113">
        <v>57826188</v>
      </c>
      <c r="G113" t="s">
        <v>9</v>
      </c>
      <c r="H113" t="s">
        <v>10</v>
      </c>
      <c r="I113" t="s">
        <v>11</v>
      </c>
    </row>
    <row r="114" spans="1:9" x14ac:dyDescent="0.25">
      <c r="A114">
        <v>2010</v>
      </c>
      <c r="B114" t="s">
        <v>6</v>
      </c>
      <c r="C114" t="s">
        <v>14</v>
      </c>
      <c r="D114">
        <v>11894200</v>
      </c>
      <c r="E114" t="s">
        <v>8</v>
      </c>
      <c r="F114">
        <v>31854947</v>
      </c>
      <c r="G114" t="s">
        <v>9</v>
      </c>
      <c r="H114" t="s">
        <v>10</v>
      </c>
      <c r="I114" t="s">
        <v>11</v>
      </c>
    </row>
    <row r="115" spans="1:9" x14ac:dyDescent="0.25">
      <c r="A115">
        <v>2010</v>
      </c>
      <c r="B115" t="s">
        <v>6</v>
      </c>
      <c r="C115" t="s">
        <v>15</v>
      </c>
      <c r="D115">
        <v>31105100</v>
      </c>
      <c r="E115" t="s">
        <v>8</v>
      </c>
      <c r="F115">
        <v>58454172</v>
      </c>
      <c r="G115" t="s">
        <v>9</v>
      </c>
      <c r="H115" t="s">
        <v>10</v>
      </c>
      <c r="I115" t="s">
        <v>11</v>
      </c>
    </row>
    <row r="116" spans="1:9" x14ac:dyDescent="0.25">
      <c r="A116">
        <v>2010</v>
      </c>
      <c r="B116" t="s">
        <v>6</v>
      </c>
      <c r="C116" t="s">
        <v>16</v>
      </c>
      <c r="D116">
        <v>108403100</v>
      </c>
      <c r="E116" t="s">
        <v>8</v>
      </c>
      <c r="F116">
        <v>186716572</v>
      </c>
      <c r="G116" t="s">
        <v>9</v>
      </c>
      <c r="H116" t="s">
        <v>10</v>
      </c>
      <c r="I116" t="s">
        <v>11</v>
      </c>
    </row>
    <row r="117" spans="1:9" x14ac:dyDescent="0.25">
      <c r="A117">
        <v>2010</v>
      </c>
      <c r="B117" t="s">
        <v>6</v>
      </c>
      <c r="C117" t="s">
        <v>17</v>
      </c>
      <c r="D117">
        <v>24708000</v>
      </c>
      <c r="E117" t="s">
        <v>8</v>
      </c>
      <c r="F117">
        <v>58887402</v>
      </c>
      <c r="G117" t="s">
        <v>9</v>
      </c>
      <c r="H117" t="s">
        <v>10</v>
      </c>
      <c r="I117" t="s">
        <v>11</v>
      </c>
    </row>
    <row r="118" spans="1:9" x14ac:dyDescent="0.25">
      <c r="A118">
        <v>2010</v>
      </c>
      <c r="B118" t="s">
        <v>6</v>
      </c>
      <c r="C118" t="s">
        <v>18</v>
      </c>
      <c r="D118">
        <v>22801700</v>
      </c>
      <c r="E118" t="s">
        <v>8</v>
      </c>
      <c r="F118">
        <v>47501550</v>
      </c>
      <c r="G118" t="s">
        <v>9</v>
      </c>
      <c r="H118" t="s">
        <v>10</v>
      </c>
      <c r="I118" t="s">
        <v>11</v>
      </c>
    </row>
    <row r="119" spans="1:9" x14ac:dyDescent="0.25">
      <c r="A119">
        <v>2010</v>
      </c>
      <c r="B119" t="s">
        <v>6</v>
      </c>
      <c r="C119" t="s">
        <v>19</v>
      </c>
      <c r="D119">
        <v>11251400</v>
      </c>
      <c r="E119" t="s">
        <v>8</v>
      </c>
      <c r="F119">
        <v>13858041</v>
      </c>
      <c r="G119" t="s">
        <v>9</v>
      </c>
      <c r="H119" t="s">
        <v>10</v>
      </c>
      <c r="I119" t="s">
        <v>11</v>
      </c>
    </row>
    <row r="120" spans="1:9" x14ac:dyDescent="0.25">
      <c r="A120">
        <v>2010</v>
      </c>
      <c r="B120" t="s">
        <v>6</v>
      </c>
      <c r="C120" t="s">
        <v>20</v>
      </c>
      <c r="D120">
        <v>276933100</v>
      </c>
      <c r="E120" t="s">
        <v>8</v>
      </c>
      <c r="F120">
        <v>557111810</v>
      </c>
      <c r="G120" t="s">
        <v>9</v>
      </c>
      <c r="H120" t="s">
        <v>10</v>
      </c>
      <c r="I120" t="s">
        <v>11</v>
      </c>
    </row>
    <row r="121" spans="1:9" x14ac:dyDescent="0.25">
      <c r="A121">
        <v>2011</v>
      </c>
      <c r="B121" t="s">
        <v>6</v>
      </c>
      <c r="C121" t="s">
        <v>7</v>
      </c>
      <c r="D121">
        <v>10335409</v>
      </c>
      <c r="E121" t="s">
        <v>8</v>
      </c>
      <c r="F121">
        <v>27072364</v>
      </c>
      <c r="G121" t="s">
        <v>9</v>
      </c>
      <c r="H121" t="s">
        <v>10</v>
      </c>
      <c r="I121" t="s">
        <v>11</v>
      </c>
    </row>
    <row r="122" spans="1:9" x14ac:dyDescent="0.25">
      <c r="A122">
        <v>2011</v>
      </c>
      <c r="B122" t="s">
        <v>6</v>
      </c>
      <c r="C122" t="s">
        <v>12</v>
      </c>
      <c r="D122">
        <v>13850423</v>
      </c>
      <c r="E122" t="s">
        <v>8</v>
      </c>
      <c r="F122">
        <v>44531288</v>
      </c>
      <c r="G122" t="s">
        <v>9</v>
      </c>
      <c r="H122" t="s">
        <v>10</v>
      </c>
      <c r="I122" t="s">
        <v>11</v>
      </c>
    </row>
    <row r="123" spans="1:9" x14ac:dyDescent="0.25">
      <c r="A123">
        <v>2011</v>
      </c>
      <c r="B123" t="s">
        <v>6</v>
      </c>
      <c r="C123" t="s">
        <v>13</v>
      </c>
      <c r="D123">
        <v>32448994</v>
      </c>
      <c r="E123" t="s">
        <v>8</v>
      </c>
      <c r="F123">
        <v>89377400</v>
      </c>
      <c r="G123" t="s">
        <v>9</v>
      </c>
      <c r="H123" t="s">
        <v>10</v>
      </c>
      <c r="I123" t="s">
        <v>11</v>
      </c>
    </row>
    <row r="124" spans="1:9" x14ac:dyDescent="0.25">
      <c r="A124">
        <v>2011</v>
      </c>
      <c r="B124" t="s">
        <v>6</v>
      </c>
      <c r="C124" t="s">
        <v>14</v>
      </c>
      <c r="D124">
        <v>12867945</v>
      </c>
      <c r="E124" t="s">
        <v>8</v>
      </c>
      <c r="F124">
        <v>37867928</v>
      </c>
      <c r="G124" t="s">
        <v>9</v>
      </c>
      <c r="H124" t="s">
        <v>10</v>
      </c>
      <c r="I124" t="s">
        <v>11</v>
      </c>
    </row>
    <row r="125" spans="1:9" x14ac:dyDescent="0.25">
      <c r="A125">
        <v>2011</v>
      </c>
      <c r="B125" t="s">
        <v>6</v>
      </c>
      <c r="C125" t="s">
        <v>15</v>
      </c>
      <c r="D125">
        <v>33842060</v>
      </c>
      <c r="E125" t="s">
        <v>8</v>
      </c>
      <c r="F125">
        <v>73598278</v>
      </c>
      <c r="G125" t="s">
        <v>9</v>
      </c>
      <c r="H125" t="s">
        <v>10</v>
      </c>
      <c r="I125" t="s">
        <v>11</v>
      </c>
    </row>
    <row r="126" spans="1:9" x14ac:dyDescent="0.25">
      <c r="A126">
        <v>2011</v>
      </c>
      <c r="B126" t="s">
        <v>6</v>
      </c>
      <c r="C126" t="s">
        <v>16</v>
      </c>
      <c r="D126">
        <v>111851938</v>
      </c>
      <c r="E126" t="s">
        <v>8</v>
      </c>
      <c r="F126">
        <v>212148909</v>
      </c>
      <c r="G126" t="s">
        <v>9</v>
      </c>
      <c r="H126" t="s">
        <v>10</v>
      </c>
      <c r="I126" t="s">
        <v>11</v>
      </c>
    </row>
    <row r="127" spans="1:9" x14ac:dyDescent="0.25">
      <c r="A127">
        <v>2011</v>
      </c>
      <c r="B127" t="s">
        <v>6</v>
      </c>
      <c r="C127" t="s">
        <v>17</v>
      </c>
      <c r="D127">
        <v>29533630</v>
      </c>
      <c r="E127" t="s">
        <v>8</v>
      </c>
      <c r="F127">
        <v>79847770</v>
      </c>
      <c r="G127" t="s">
        <v>9</v>
      </c>
      <c r="H127" t="s">
        <v>10</v>
      </c>
      <c r="I127" t="s">
        <v>11</v>
      </c>
    </row>
    <row r="128" spans="1:9" x14ac:dyDescent="0.25">
      <c r="A128">
        <v>2011</v>
      </c>
      <c r="B128" t="s">
        <v>6</v>
      </c>
      <c r="C128" t="s">
        <v>18</v>
      </c>
      <c r="D128">
        <v>28518949</v>
      </c>
      <c r="E128" t="s">
        <v>8</v>
      </c>
      <c r="F128">
        <v>63304152</v>
      </c>
      <c r="G128" t="s">
        <v>9</v>
      </c>
      <c r="H128" t="s">
        <v>10</v>
      </c>
      <c r="I128" t="s">
        <v>11</v>
      </c>
    </row>
    <row r="129" spans="1:9" x14ac:dyDescent="0.25">
      <c r="A129">
        <v>2011</v>
      </c>
      <c r="B129" t="s">
        <v>6</v>
      </c>
      <c r="C129" t="s">
        <v>19</v>
      </c>
      <c r="D129">
        <v>12828132</v>
      </c>
      <c r="E129" t="s">
        <v>8</v>
      </c>
      <c r="F129">
        <v>14467295</v>
      </c>
      <c r="G129" t="s">
        <v>9</v>
      </c>
      <c r="H129" t="s">
        <v>10</v>
      </c>
      <c r="I129" t="s">
        <v>11</v>
      </c>
    </row>
    <row r="130" spans="1:9" x14ac:dyDescent="0.25">
      <c r="A130">
        <v>2011</v>
      </c>
      <c r="B130" t="s">
        <v>6</v>
      </c>
      <c r="C130" t="s">
        <v>20</v>
      </c>
      <c r="D130">
        <v>299701850</v>
      </c>
      <c r="E130" t="s">
        <v>8</v>
      </c>
      <c r="F130">
        <v>679864159</v>
      </c>
      <c r="G130" t="s">
        <v>9</v>
      </c>
      <c r="H130" t="s">
        <v>10</v>
      </c>
      <c r="I130" t="s">
        <v>11</v>
      </c>
    </row>
    <row r="131" spans="1:9" x14ac:dyDescent="0.25">
      <c r="A131">
        <v>2012</v>
      </c>
      <c r="B131" t="s">
        <v>6</v>
      </c>
      <c r="C131" t="s">
        <v>7</v>
      </c>
      <c r="D131">
        <v>9515392</v>
      </c>
      <c r="E131" t="s">
        <v>8</v>
      </c>
      <c r="F131">
        <v>17347105</v>
      </c>
      <c r="G131" t="s">
        <v>9</v>
      </c>
      <c r="H131" t="s">
        <v>10</v>
      </c>
      <c r="I131" t="s">
        <v>11</v>
      </c>
    </row>
    <row r="132" spans="1:9" x14ac:dyDescent="0.25">
      <c r="A132">
        <v>2012</v>
      </c>
      <c r="B132" t="s">
        <v>6</v>
      </c>
      <c r="C132" t="s">
        <v>12</v>
      </c>
      <c r="D132">
        <v>10815555</v>
      </c>
      <c r="E132" t="s">
        <v>8</v>
      </c>
      <c r="F132">
        <v>37022390</v>
      </c>
      <c r="G132" t="s">
        <v>9</v>
      </c>
      <c r="H132" t="s">
        <v>10</v>
      </c>
      <c r="I132" t="s">
        <v>11</v>
      </c>
    </row>
    <row r="133" spans="1:9" x14ac:dyDescent="0.25">
      <c r="A133">
        <v>2012</v>
      </c>
      <c r="B133" t="s">
        <v>6</v>
      </c>
      <c r="C133" t="s">
        <v>13</v>
      </c>
      <c r="D133">
        <v>23623226</v>
      </c>
      <c r="E133" t="s">
        <v>8</v>
      </c>
      <c r="F133">
        <v>57565596</v>
      </c>
      <c r="G133" t="s">
        <v>9</v>
      </c>
      <c r="H133" t="s">
        <v>10</v>
      </c>
      <c r="I133" t="s">
        <v>11</v>
      </c>
    </row>
    <row r="134" spans="1:9" x14ac:dyDescent="0.25">
      <c r="A134">
        <v>2012</v>
      </c>
      <c r="B134" t="s">
        <v>6</v>
      </c>
      <c r="C134" t="s">
        <v>14</v>
      </c>
      <c r="D134">
        <v>12288964</v>
      </c>
      <c r="E134" t="s">
        <v>8</v>
      </c>
      <c r="F134">
        <v>33923905</v>
      </c>
      <c r="G134" t="s">
        <v>9</v>
      </c>
      <c r="H134" t="s">
        <v>10</v>
      </c>
      <c r="I134" t="s">
        <v>11</v>
      </c>
    </row>
    <row r="135" spans="1:9" x14ac:dyDescent="0.25">
      <c r="A135">
        <v>2012</v>
      </c>
      <c r="B135" t="s">
        <v>6</v>
      </c>
      <c r="C135" t="s">
        <v>15</v>
      </c>
      <c r="D135">
        <v>29944315</v>
      </c>
      <c r="E135" t="s">
        <v>8</v>
      </c>
      <c r="F135">
        <v>57997599</v>
      </c>
      <c r="G135" t="s">
        <v>9</v>
      </c>
      <c r="H135" t="s">
        <v>10</v>
      </c>
      <c r="I135" t="s">
        <v>11</v>
      </c>
    </row>
    <row r="136" spans="1:9" x14ac:dyDescent="0.25">
      <c r="A136">
        <v>2012</v>
      </c>
      <c r="B136" t="s">
        <v>6</v>
      </c>
      <c r="C136" t="s">
        <v>16</v>
      </c>
      <c r="D136">
        <v>118422163</v>
      </c>
      <c r="E136" t="s">
        <v>8</v>
      </c>
      <c r="F136">
        <v>217535865</v>
      </c>
      <c r="G136" t="s">
        <v>9</v>
      </c>
      <c r="H136" t="s">
        <v>10</v>
      </c>
      <c r="I136" t="s">
        <v>11</v>
      </c>
    </row>
    <row r="137" spans="1:9" x14ac:dyDescent="0.25">
      <c r="A137">
        <v>2012</v>
      </c>
      <c r="B137" t="s">
        <v>6</v>
      </c>
      <c r="C137" t="s">
        <v>17</v>
      </c>
      <c r="D137">
        <v>21723404</v>
      </c>
      <c r="E137" t="s">
        <v>8</v>
      </c>
      <c r="F137">
        <v>52538602</v>
      </c>
      <c r="G137" t="s">
        <v>9</v>
      </c>
      <c r="H137" t="s">
        <v>10</v>
      </c>
      <c r="I137" t="s">
        <v>11</v>
      </c>
    </row>
    <row r="138" spans="1:9" x14ac:dyDescent="0.25">
      <c r="A138">
        <v>2012</v>
      </c>
      <c r="B138" t="s">
        <v>6</v>
      </c>
      <c r="C138" t="s">
        <v>18</v>
      </c>
      <c r="D138">
        <v>26412891</v>
      </c>
      <c r="E138" t="s">
        <v>8</v>
      </c>
      <c r="F138">
        <v>61204693</v>
      </c>
      <c r="G138" t="s">
        <v>9</v>
      </c>
      <c r="H138" t="s">
        <v>10</v>
      </c>
      <c r="I138" t="s">
        <v>11</v>
      </c>
    </row>
    <row r="139" spans="1:9" x14ac:dyDescent="0.25">
      <c r="A139">
        <v>2012</v>
      </c>
      <c r="B139" t="s">
        <v>6</v>
      </c>
      <c r="C139" t="s">
        <v>19</v>
      </c>
      <c r="D139">
        <v>9632711</v>
      </c>
      <c r="E139" t="s">
        <v>8</v>
      </c>
      <c r="F139">
        <v>11546923</v>
      </c>
      <c r="G139" t="s">
        <v>9</v>
      </c>
      <c r="H139" t="s">
        <v>10</v>
      </c>
      <c r="I139" t="s">
        <v>11</v>
      </c>
    </row>
    <row r="140" spans="1:9" x14ac:dyDescent="0.25">
      <c r="A140">
        <v>2012</v>
      </c>
      <c r="B140" t="s">
        <v>6</v>
      </c>
      <c r="C140" t="s">
        <v>20</v>
      </c>
      <c r="D140">
        <v>280602073</v>
      </c>
      <c r="E140" t="s">
        <v>8</v>
      </c>
      <c r="F140">
        <v>593790789</v>
      </c>
      <c r="G140" t="s">
        <v>9</v>
      </c>
      <c r="H140" t="s">
        <v>10</v>
      </c>
      <c r="I140" t="s">
        <v>11</v>
      </c>
    </row>
    <row r="141" spans="1:9" x14ac:dyDescent="0.25">
      <c r="A141">
        <v>2013</v>
      </c>
      <c r="B141" t="s">
        <v>6</v>
      </c>
      <c r="C141" t="s">
        <v>7</v>
      </c>
      <c r="D141">
        <v>8380856</v>
      </c>
      <c r="E141" t="s">
        <v>8</v>
      </c>
      <c r="F141">
        <v>18485799</v>
      </c>
      <c r="G141" t="s">
        <v>9</v>
      </c>
      <c r="H141" t="s">
        <v>10</v>
      </c>
      <c r="I141" t="s">
        <v>11</v>
      </c>
    </row>
    <row r="142" spans="1:9" x14ac:dyDescent="0.25">
      <c r="A142">
        <v>2013</v>
      </c>
      <c r="B142" t="s">
        <v>6</v>
      </c>
      <c r="C142" t="s">
        <v>12</v>
      </c>
      <c r="D142">
        <v>11653548</v>
      </c>
      <c r="E142" t="s">
        <v>8</v>
      </c>
      <c r="F142">
        <v>31680835</v>
      </c>
      <c r="G142" t="s">
        <v>9</v>
      </c>
      <c r="H142" t="s">
        <v>10</v>
      </c>
      <c r="I142" t="s">
        <v>11</v>
      </c>
    </row>
    <row r="143" spans="1:9" x14ac:dyDescent="0.25">
      <c r="A143">
        <v>2013</v>
      </c>
      <c r="B143" t="s">
        <v>6</v>
      </c>
      <c r="C143" t="s">
        <v>13</v>
      </c>
      <c r="D143">
        <v>23923249</v>
      </c>
      <c r="E143" t="s">
        <v>8</v>
      </c>
      <c r="F143">
        <v>54719917</v>
      </c>
      <c r="G143" t="s">
        <v>9</v>
      </c>
      <c r="H143" t="s">
        <v>10</v>
      </c>
      <c r="I143" t="s">
        <v>11</v>
      </c>
    </row>
    <row r="144" spans="1:9" x14ac:dyDescent="0.25">
      <c r="A144">
        <v>2013</v>
      </c>
      <c r="B144" t="s">
        <v>6</v>
      </c>
      <c r="C144" t="s">
        <v>14</v>
      </c>
      <c r="D144">
        <v>10693318</v>
      </c>
      <c r="E144" t="s">
        <v>8</v>
      </c>
      <c r="F144">
        <v>27949630</v>
      </c>
      <c r="G144" t="s">
        <v>9</v>
      </c>
      <c r="H144" t="s">
        <v>10</v>
      </c>
      <c r="I144" t="s">
        <v>11</v>
      </c>
    </row>
    <row r="145" spans="1:9" x14ac:dyDescent="0.25">
      <c r="A145">
        <v>2013</v>
      </c>
      <c r="B145" t="s">
        <v>6</v>
      </c>
      <c r="C145" t="s">
        <v>15</v>
      </c>
      <c r="D145">
        <v>35628805</v>
      </c>
      <c r="E145" t="s">
        <v>8</v>
      </c>
      <c r="F145">
        <v>68961375</v>
      </c>
      <c r="G145" t="s">
        <v>9</v>
      </c>
      <c r="H145" t="s">
        <v>10</v>
      </c>
      <c r="I145" t="s">
        <v>11</v>
      </c>
    </row>
    <row r="146" spans="1:9" x14ac:dyDescent="0.25">
      <c r="A146">
        <v>2013</v>
      </c>
      <c r="B146" t="s">
        <v>6</v>
      </c>
      <c r="C146" t="s">
        <v>16</v>
      </c>
      <c r="D146">
        <v>130669349</v>
      </c>
      <c r="E146" t="s">
        <v>8</v>
      </c>
      <c r="F146">
        <v>260691498</v>
      </c>
      <c r="G146" t="s">
        <v>9</v>
      </c>
      <c r="H146" t="s">
        <v>10</v>
      </c>
      <c r="I146" t="s">
        <v>11</v>
      </c>
    </row>
    <row r="147" spans="1:9" x14ac:dyDescent="0.25">
      <c r="A147">
        <v>2013</v>
      </c>
      <c r="B147" t="s">
        <v>6</v>
      </c>
      <c r="C147" t="s">
        <v>17</v>
      </c>
      <c r="D147">
        <v>22664568</v>
      </c>
      <c r="E147" t="s">
        <v>8</v>
      </c>
      <c r="F147">
        <v>62685621</v>
      </c>
      <c r="G147" t="s">
        <v>9</v>
      </c>
      <c r="H147" t="s">
        <v>10</v>
      </c>
      <c r="I147" t="s">
        <v>11</v>
      </c>
    </row>
    <row r="148" spans="1:9" x14ac:dyDescent="0.25">
      <c r="A148">
        <v>2013</v>
      </c>
      <c r="B148" t="s">
        <v>6</v>
      </c>
      <c r="C148" t="s">
        <v>18</v>
      </c>
      <c r="D148">
        <v>30370213</v>
      </c>
      <c r="E148" t="s">
        <v>8</v>
      </c>
      <c r="F148">
        <v>74248400</v>
      </c>
      <c r="G148" t="s">
        <v>9</v>
      </c>
      <c r="H148" t="s">
        <v>10</v>
      </c>
      <c r="I148" t="s">
        <v>11</v>
      </c>
    </row>
    <row r="149" spans="1:9" x14ac:dyDescent="0.25">
      <c r="A149">
        <v>2013</v>
      </c>
      <c r="B149" t="s">
        <v>6</v>
      </c>
      <c r="C149" t="s">
        <v>19</v>
      </c>
      <c r="D149">
        <v>10640217</v>
      </c>
      <c r="E149" t="s">
        <v>8</v>
      </c>
      <c r="F149">
        <v>14876587</v>
      </c>
      <c r="G149" t="s">
        <v>9</v>
      </c>
      <c r="H149" t="s">
        <v>10</v>
      </c>
      <c r="I149" t="s">
        <v>11</v>
      </c>
    </row>
    <row r="150" spans="1:9" x14ac:dyDescent="0.25">
      <c r="A150">
        <v>2013</v>
      </c>
      <c r="B150" t="s">
        <v>6</v>
      </c>
      <c r="C150" t="s">
        <v>20</v>
      </c>
      <c r="D150">
        <v>315274946</v>
      </c>
      <c r="E150" t="s">
        <v>8</v>
      </c>
      <c r="F150">
        <v>690432432</v>
      </c>
      <c r="G150" t="s">
        <v>9</v>
      </c>
      <c r="H150" t="s">
        <v>10</v>
      </c>
      <c r="I150" t="s">
        <v>11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2"/>
  <sheetViews>
    <sheetView workbookViewId="0"/>
  </sheetViews>
  <sheetFormatPr baseColWidth="10" defaultRowHeight="15" x14ac:dyDescent="0.25"/>
  <cols>
    <col min="2" max="2" width="20.140625" customWidth="1"/>
    <col min="3" max="3" width="16.7109375" customWidth="1"/>
    <col min="4" max="4" width="14.28515625" bestFit="1" customWidth="1"/>
    <col min="6" max="6" width="10" bestFit="1" customWidth="1"/>
    <col min="7" max="7" width="23.5703125" customWidth="1"/>
    <col min="9" max="9" width="34.42578125" customWidth="1"/>
  </cols>
  <sheetData>
    <row r="1" spans="1:9" x14ac:dyDescent="0.25">
      <c r="A1" t="s">
        <v>0</v>
      </c>
      <c r="B1" t="s">
        <v>23</v>
      </c>
      <c r="C1" t="s">
        <v>22</v>
      </c>
      <c r="D1" t="s">
        <v>1</v>
      </c>
      <c r="E1" t="s">
        <v>2</v>
      </c>
      <c r="F1" t="s">
        <v>24</v>
      </c>
      <c r="G1" t="s">
        <v>3</v>
      </c>
      <c r="H1" t="s">
        <v>4</v>
      </c>
      <c r="I1" t="s">
        <v>5</v>
      </c>
    </row>
    <row r="2" spans="1:9" x14ac:dyDescent="0.25">
      <c r="A2" s="38">
        <v>2000</v>
      </c>
      <c r="B2" s="39" t="s">
        <v>13</v>
      </c>
      <c r="C2" s="39" t="s">
        <v>6</v>
      </c>
      <c r="D2" s="38">
        <v>2911651</v>
      </c>
      <c r="E2" s="39" t="s">
        <v>8</v>
      </c>
      <c r="F2" s="38">
        <v>2366791</v>
      </c>
      <c r="G2" s="39" t="s">
        <v>9</v>
      </c>
      <c r="H2" s="39" t="s">
        <v>83</v>
      </c>
      <c r="I2" s="39" t="s">
        <v>11</v>
      </c>
    </row>
    <row r="3" spans="1:9" x14ac:dyDescent="0.25">
      <c r="A3" s="38">
        <v>2000</v>
      </c>
      <c r="B3" s="39" t="s">
        <v>15</v>
      </c>
      <c r="C3" s="39" t="s">
        <v>6</v>
      </c>
      <c r="D3" s="38">
        <v>27371937</v>
      </c>
      <c r="E3" s="39" t="s">
        <v>8</v>
      </c>
      <c r="F3" s="38">
        <v>26938906</v>
      </c>
      <c r="G3" s="39" t="s">
        <v>9</v>
      </c>
      <c r="H3" s="39" t="s">
        <v>83</v>
      </c>
      <c r="I3" s="39" t="s">
        <v>11</v>
      </c>
    </row>
    <row r="4" spans="1:9" x14ac:dyDescent="0.25">
      <c r="A4" s="38">
        <v>2000</v>
      </c>
      <c r="B4" s="39" t="s">
        <v>16</v>
      </c>
      <c r="C4" s="39" t="s">
        <v>6</v>
      </c>
      <c r="D4" s="38">
        <v>222470035</v>
      </c>
      <c r="E4" s="39" t="s">
        <v>8</v>
      </c>
      <c r="F4" s="38">
        <v>174655909</v>
      </c>
      <c r="G4" s="39" t="s">
        <v>9</v>
      </c>
      <c r="H4" s="39" t="s">
        <v>83</v>
      </c>
      <c r="I4" s="39" t="s">
        <v>11</v>
      </c>
    </row>
    <row r="5" spans="1:9" x14ac:dyDescent="0.25">
      <c r="A5" s="38">
        <v>2000</v>
      </c>
      <c r="B5" s="39" t="s">
        <v>17</v>
      </c>
      <c r="C5" s="39" t="s">
        <v>6</v>
      </c>
      <c r="D5" s="38">
        <v>5036797</v>
      </c>
      <c r="E5" s="39" t="s">
        <v>8</v>
      </c>
      <c r="F5" s="38">
        <v>4262740</v>
      </c>
      <c r="G5" s="39" t="s">
        <v>9</v>
      </c>
      <c r="H5" s="39" t="s">
        <v>83</v>
      </c>
      <c r="I5" s="39" t="s">
        <v>11</v>
      </c>
    </row>
    <row r="6" spans="1:9" x14ac:dyDescent="0.25">
      <c r="A6" s="38">
        <v>2000</v>
      </c>
      <c r="B6" s="39" t="s">
        <v>18</v>
      </c>
      <c r="C6" s="39" t="s">
        <v>6</v>
      </c>
      <c r="D6" s="38">
        <v>26307886</v>
      </c>
      <c r="E6" s="39" t="s">
        <v>8</v>
      </c>
      <c r="F6" s="38">
        <v>22869854</v>
      </c>
      <c r="G6" s="39" t="s">
        <v>9</v>
      </c>
      <c r="H6" s="39" t="s">
        <v>83</v>
      </c>
      <c r="I6" s="39" t="s">
        <v>11</v>
      </c>
    </row>
    <row r="7" spans="1:9" x14ac:dyDescent="0.25">
      <c r="A7" s="38">
        <v>2000</v>
      </c>
      <c r="B7" s="39" t="s">
        <v>56</v>
      </c>
      <c r="C7" s="39" t="s">
        <v>6</v>
      </c>
      <c r="D7" s="38">
        <v>18375</v>
      </c>
      <c r="E7" s="39" t="s">
        <v>8</v>
      </c>
      <c r="F7" s="38">
        <v>19849</v>
      </c>
      <c r="G7" s="39" t="s">
        <v>9</v>
      </c>
      <c r="H7" s="39" t="s">
        <v>83</v>
      </c>
      <c r="I7" s="39" t="s">
        <v>11</v>
      </c>
    </row>
    <row r="8" spans="1:9" x14ac:dyDescent="0.25">
      <c r="A8" s="38">
        <v>2001</v>
      </c>
      <c r="B8" s="39" t="s">
        <v>13</v>
      </c>
      <c r="C8" s="39" t="s">
        <v>6</v>
      </c>
      <c r="D8" s="38">
        <v>2980717</v>
      </c>
      <c r="E8" s="39" t="s">
        <v>8</v>
      </c>
      <c r="F8" s="38">
        <v>3093016</v>
      </c>
      <c r="G8" s="39" t="s">
        <v>9</v>
      </c>
      <c r="H8" s="39" t="s">
        <v>83</v>
      </c>
      <c r="I8" s="39" t="s">
        <v>21</v>
      </c>
    </row>
    <row r="9" spans="1:9" x14ac:dyDescent="0.25">
      <c r="A9" s="38">
        <v>2001</v>
      </c>
      <c r="B9" s="39" t="s">
        <v>15</v>
      </c>
      <c r="C9" s="39" t="s">
        <v>6</v>
      </c>
      <c r="D9" s="38">
        <v>35601941</v>
      </c>
      <c r="E9" s="39" t="s">
        <v>8</v>
      </c>
      <c r="F9" s="38">
        <v>37595787</v>
      </c>
      <c r="G9" s="39" t="s">
        <v>9</v>
      </c>
      <c r="H9" s="39" t="s">
        <v>83</v>
      </c>
      <c r="I9" s="39" t="s">
        <v>11</v>
      </c>
    </row>
    <row r="10" spans="1:9" x14ac:dyDescent="0.25">
      <c r="A10" s="38">
        <v>2001</v>
      </c>
      <c r="B10" s="39" t="s">
        <v>16</v>
      </c>
      <c r="C10" s="39" t="s">
        <v>6</v>
      </c>
      <c r="D10" s="38">
        <v>231223763</v>
      </c>
      <c r="E10" s="39" t="s">
        <v>8</v>
      </c>
      <c r="F10" s="38">
        <v>183045132</v>
      </c>
      <c r="G10" s="39" t="s">
        <v>9</v>
      </c>
      <c r="H10" s="39" t="s">
        <v>83</v>
      </c>
      <c r="I10" s="39" t="s">
        <v>11</v>
      </c>
    </row>
    <row r="11" spans="1:9" x14ac:dyDescent="0.25">
      <c r="A11" s="38">
        <v>2001</v>
      </c>
      <c r="B11" s="39" t="s">
        <v>17</v>
      </c>
      <c r="C11" s="39" t="s">
        <v>6</v>
      </c>
      <c r="D11" s="38">
        <v>12026592</v>
      </c>
      <c r="E11" s="39" t="s">
        <v>8</v>
      </c>
      <c r="F11" s="38">
        <v>6613217</v>
      </c>
      <c r="G11" s="39" t="s">
        <v>9</v>
      </c>
      <c r="H11" s="39" t="s">
        <v>83</v>
      </c>
      <c r="I11" s="39" t="s">
        <v>11</v>
      </c>
    </row>
    <row r="12" spans="1:9" x14ac:dyDescent="0.25">
      <c r="A12" s="38">
        <v>2001</v>
      </c>
      <c r="B12" s="39" t="s">
        <v>18</v>
      </c>
      <c r="C12" s="39" t="s">
        <v>6</v>
      </c>
      <c r="D12" s="38">
        <v>26634168</v>
      </c>
      <c r="E12" s="39" t="s">
        <v>8</v>
      </c>
      <c r="F12" s="38">
        <v>22899211</v>
      </c>
      <c r="G12" s="39" t="s">
        <v>9</v>
      </c>
      <c r="H12" s="39" t="s">
        <v>83</v>
      </c>
      <c r="I12" s="39" t="s">
        <v>11</v>
      </c>
    </row>
    <row r="13" spans="1:9" x14ac:dyDescent="0.25">
      <c r="A13" s="38">
        <v>2001</v>
      </c>
      <c r="B13" s="39" t="s">
        <v>56</v>
      </c>
      <c r="C13" s="39" t="s">
        <v>6</v>
      </c>
      <c r="D13" s="38">
        <v>720</v>
      </c>
      <c r="E13" s="39" t="s">
        <v>8</v>
      </c>
      <c r="F13" s="38">
        <v>3600</v>
      </c>
      <c r="G13" s="39" t="s">
        <v>9</v>
      </c>
      <c r="H13" s="39" t="s">
        <v>85</v>
      </c>
      <c r="I13" s="39" t="s">
        <v>11</v>
      </c>
    </row>
    <row r="14" spans="1:9" x14ac:dyDescent="0.25">
      <c r="A14" s="38">
        <v>2001</v>
      </c>
      <c r="B14" s="39" t="s">
        <v>56</v>
      </c>
      <c r="C14" s="39" t="s">
        <v>6</v>
      </c>
      <c r="D14" s="38">
        <v>32510</v>
      </c>
      <c r="E14" s="39" t="s">
        <v>8</v>
      </c>
      <c r="F14" s="38">
        <v>77240</v>
      </c>
      <c r="G14" s="39" t="s">
        <v>9</v>
      </c>
      <c r="H14" s="39" t="s">
        <v>83</v>
      </c>
      <c r="I14" s="39" t="s">
        <v>11</v>
      </c>
    </row>
    <row r="15" spans="1:9" x14ac:dyDescent="0.25">
      <c r="A15" s="38">
        <v>2002</v>
      </c>
      <c r="B15" s="39" t="s">
        <v>13</v>
      </c>
      <c r="C15" s="39" t="s">
        <v>6</v>
      </c>
      <c r="D15" s="38">
        <v>3287699</v>
      </c>
      <c r="E15" s="39" t="s">
        <v>8</v>
      </c>
      <c r="F15" s="38">
        <v>3437539</v>
      </c>
      <c r="G15" s="39" t="s">
        <v>9</v>
      </c>
      <c r="H15" s="39" t="s">
        <v>83</v>
      </c>
      <c r="I15" s="39" t="s">
        <v>21</v>
      </c>
    </row>
    <row r="16" spans="1:9" x14ac:dyDescent="0.25">
      <c r="A16" s="38">
        <v>2002</v>
      </c>
      <c r="B16" s="39" t="s">
        <v>15</v>
      </c>
      <c r="C16" s="39" t="s">
        <v>6</v>
      </c>
      <c r="D16" s="38">
        <v>19227564</v>
      </c>
      <c r="E16" s="39" t="s">
        <v>8</v>
      </c>
      <c r="F16" s="38">
        <v>20800111</v>
      </c>
      <c r="G16" s="39" t="s">
        <v>9</v>
      </c>
      <c r="H16" s="39" t="s">
        <v>83</v>
      </c>
      <c r="I16" s="39" t="s">
        <v>11</v>
      </c>
    </row>
    <row r="17" spans="1:9" x14ac:dyDescent="0.25">
      <c r="A17" s="38">
        <v>2002</v>
      </c>
      <c r="B17" s="39" t="s">
        <v>16</v>
      </c>
      <c r="C17" s="39" t="s">
        <v>6</v>
      </c>
      <c r="D17" s="38">
        <v>168863688</v>
      </c>
      <c r="E17" s="39" t="s">
        <v>8</v>
      </c>
      <c r="F17" s="38">
        <v>145114047</v>
      </c>
      <c r="G17" s="39" t="s">
        <v>9</v>
      </c>
      <c r="H17" s="39" t="s">
        <v>83</v>
      </c>
      <c r="I17" s="39" t="s">
        <v>11</v>
      </c>
    </row>
    <row r="18" spans="1:9" x14ac:dyDescent="0.25">
      <c r="A18" s="38">
        <v>2002</v>
      </c>
      <c r="B18" s="39" t="s">
        <v>84</v>
      </c>
      <c r="C18" s="39" t="s">
        <v>6</v>
      </c>
      <c r="D18" s="38">
        <v>14112</v>
      </c>
      <c r="E18" s="39" t="s">
        <v>8</v>
      </c>
      <c r="F18" s="38">
        <v>40768</v>
      </c>
      <c r="G18" s="39" t="s">
        <v>9</v>
      </c>
      <c r="H18" s="39" t="s">
        <v>83</v>
      </c>
      <c r="I18" s="39" t="s">
        <v>11</v>
      </c>
    </row>
    <row r="19" spans="1:9" x14ac:dyDescent="0.25">
      <c r="A19" s="38">
        <v>2002</v>
      </c>
      <c r="B19" s="39" t="s">
        <v>17</v>
      </c>
      <c r="C19" s="39" t="s">
        <v>6</v>
      </c>
      <c r="D19" s="38">
        <v>16227425</v>
      </c>
      <c r="E19" s="39" t="s">
        <v>8</v>
      </c>
      <c r="F19" s="38">
        <v>9376619</v>
      </c>
      <c r="G19" s="39" t="s">
        <v>9</v>
      </c>
      <c r="H19" s="39" t="s">
        <v>83</v>
      </c>
      <c r="I19" s="39" t="s">
        <v>11</v>
      </c>
    </row>
    <row r="20" spans="1:9" x14ac:dyDescent="0.25">
      <c r="A20" s="38">
        <v>2002</v>
      </c>
      <c r="B20" s="39" t="s">
        <v>18</v>
      </c>
      <c r="C20" s="39" t="s">
        <v>6</v>
      </c>
      <c r="D20" s="38">
        <v>34401377</v>
      </c>
      <c r="E20" s="39" t="s">
        <v>8</v>
      </c>
      <c r="F20" s="38">
        <v>30299793</v>
      </c>
      <c r="G20" s="39" t="s">
        <v>9</v>
      </c>
      <c r="H20" s="39" t="s">
        <v>83</v>
      </c>
      <c r="I20" s="39" t="s">
        <v>11</v>
      </c>
    </row>
    <row r="21" spans="1:9" x14ac:dyDescent="0.25">
      <c r="A21" s="38">
        <v>2002</v>
      </c>
      <c r="B21" s="39" t="s">
        <v>56</v>
      </c>
      <c r="C21" s="39" t="s">
        <v>6</v>
      </c>
      <c r="D21" s="38">
        <v>18653</v>
      </c>
      <c r="E21" s="39" t="s">
        <v>8</v>
      </c>
      <c r="F21" s="38">
        <v>44044</v>
      </c>
      <c r="G21" s="39" t="s">
        <v>9</v>
      </c>
      <c r="H21" s="39" t="s">
        <v>83</v>
      </c>
      <c r="I21" s="39" t="s">
        <v>11</v>
      </c>
    </row>
    <row r="22" spans="1:9" x14ac:dyDescent="0.25">
      <c r="A22" s="38">
        <v>2003</v>
      </c>
      <c r="B22" s="39" t="s">
        <v>13</v>
      </c>
      <c r="C22" s="39" t="s">
        <v>6</v>
      </c>
      <c r="D22" s="38">
        <v>5742095</v>
      </c>
      <c r="E22" s="39" t="s">
        <v>8</v>
      </c>
      <c r="F22" s="38">
        <v>5667248</v>
      </c>
      <c r="G22" s="39" t="s">
        <v>9</v>
      </c>
      <c r="H22" s="39" t="s">
        <v>83</v>
      </c>
      <c r="I22" s="39" t="s">
        <v>11</v>
      </c>
    </row>
    <row r="23" spans="1:9" x14ac:dyDescent="0.25">
      <c r="A23" s="38">
        <v>2003</v>
      </c>
      <c r="B23" s="39" t="s">
        <v>15</v>
      </c>
      <c r="C23" s="39" t="s">
        <v>6</v>
      </c>
      <c r="D23" s="38">
        <v>20579870</v>
      </c>
      <c r="E23" s="39" t="s">
        <v>8</v>
      </c>
      <c r="F23" s="38">
        <v>32000761</v>
      </c>
      <c r="G23" s="39" t="s">
        <v>9</v>
      </c>
      <c r="H23" s="39" t="s">
        <v>83</v>
      </c>
      <c r="I23" s="39" t="s">
        <v>11</v>
      </c>
    </row>
    <row r="24" spans="1:9" x14ac:dyDescent="0.25">
      <c r="A24" s="38">
        <v>2003</v>
      </c>
      <c r="B24" s="39" t="s">
        <v>16</v>
      </c>
      <c r="C24" s="39" t="s">
        <v>6</v>
      </c>
      <c r="D24" s="38">
        <v>165275498</v>
      </c>
      <c r="E24" s="39" t="s">
        <v>8</v>
      </c>
      <c r="F24" s="38">
        <v>169117992</v>
      </c>
      <c r="G24" s="39" t="s">
        <v>9</v>
      </c>
      <c r="H24" s="39" t="s">
        <v>83</v>
      </c>
      <c r="I24" s="39" t="s">
        <v>11</v>
      </c>
    </row>
    <row r="25" spans="1:9" x14ac:dyDescent="0.25">
      <c r="A25" s="38">
        <v>2003</v>
      </c>
      <c r="B25" s="39" t="s">
        <v>84</v>
      </c>
      <c r="C25" s="39" t="s">
        <v>6</v>
      </c>
      <c r="D25" s="38">
        <v>14400</v>
      </c>
      <c r="E25" s="39" t="s">
        <v>8</v>
      </c>
      <c r="F25" s="38">
        <v>25709</v>
      </c>
      <c r="G25" s="39" t="s">
        <v>9</v>
      </c>
      <c r="H25" s="39" t="s">
        <v>83</v>
      </c>
      <c r="I25" s="39" t="s">
        <v>11</v>
      </c>
    </row>
    <row r="26" spans="1:9" x14ac:dyDescent="0.25">
      <c r="A26" s="77">
        <v>2000</v>
      </c>
      <c r="B26" s="78" t="s">
        <v>88</v>
      </c>
      <c r="C26" s="78" t="s">
        <v>6</v>
      </c>
      <c r="D26" s="77">
        <v>55498366</v>
      </c>
      <c r="E26" s="78" t="s">
        <v>8</v>
      </c>
      <c r="F26" s="77">
        <v>77421638</v>
      </c>
      <c r="G26" s="78" t="s">
        <v>9</v>
      </c>
      <c r="H26" s="78" t="s">
        <v>83</v>
      </c>
      <c r="I26" s="78" t="s">
        <v>11</v>
      </c>
    </row>
    <row r="27" spans="1:9" x14ac:dyDescent="0.25">
      <c r="A27" s="77">
        <v>2001</v>
      </c>
      <c r="B27" s="78" t="s">
        <v>88</v>
      </c>
      <c r="C27" s="78" t="s">
        <v>6</v>
      </c>
      <c r="D27" s="77">
        <v>48773361</v>
      </c>
      <c r="E27" s="78" t="s">
        <v>8</v>
      </c>
      <c r="F27" s="77">
        <v>71485426</v>
      </c>
      <c r="G27" s="78" t="s">
        <v>9</v>
      </c>
      <c r="H27" s="78" t="s">
        <v>83</v>
      </c>
      <c r="I27" s="78" t="s">
        <v>11</v>
      </c>
    </row>
    <row r="28" spans="1:9" x14ac:dyDescent="0.25">
      <c r="A28" s="77">
        <v>2002</v>
      </c>
      <c r="B28" s="78" t="s">
        <v>88</v>
      </c>
      <c r="C28" s="78" t="s">
        <v>6</v>
      </c>
      <c r="D28" s="77">
        <v>35660632</v>
      </c>
      <c r="E28" s="78" t="s">
        <v>8</v>
      </c>
      <c r="F28" s="77">
        <v>53939182</v>
      </c>
      <c r="G28" s="78" t="s">
        <v>9</v>
      </c>
      <c r="H28" s="78" t="s">
        <v>83</v>
      </c>
      <c r="I28" s="78" t="s">
        <v>11</v>
      </c>
    </row>
    <row r="29" spans="1:9" x14ac:dyDescent="0.25">
      <c r="A29" s="77">
        <v>2003</v>
      </c>
      <c r="B29" s="78" t="s">
        <v>88</v>
      </c>
      <c r="C29" s="78" t="s">
        <v>6</v>
      </c>
      <c r="D29" s="77">
        <v>52269322</v>
      </c>
      <c r="E29" s="78" t="s">
        <v>8</v>
      </c>
      <c r="F29" s="77">
        <v>91382646</v>
      </c>
      <c r="G29" s="78" t="s">
        <v>9</v>
      </c>
      <c r="H29" s="78" t="s">
        <v>83</v>
      </c>
      <c r="I29" s="78" t="s">
        <v>11</v>
      </c>
    </row>
    <row r="30" spans="1:9" x14ac:dyDescent="0.25">
      <c r="A30" s="77">
        <v>2004</v>
      </c>
      <c r="B30" s="78" t="s">
        <v>88</v>
      </c>
      <c r="C30" s="78" t="s">
        <v>6</v>
      </c>
      <c r="D30" s="77">
        <v>60619780</v>
      </c>
      <c r="E30" s="78" t="s">
        <v>8</v>
      </c>
      <c r="F30" s="77">
        <v>109391169</v>
      </c>
      <c r="G30" s="78" t="s">
        <v>9</v>
      </c>
      <c r="H30" s="78" t="s">
        <v>83</v>
      </c>
      <c r="I30" s="78" t="s">
        <v>11</v>
      </c>
    </row>
    <row r="31" spans="1:9" x14ac:dyDescent="0.25">
      <c r="A31" s="77">
        <v>2005</v>
      </c>
      <c r="B31" s="78" t="s">
        <v>88</v>
      </c>
      <c r="C31" s="78" t="s">
        <v>6</v>
      </c>
      <c r="D31" s="77">
        <v>72211175</v>
      </c>
      <c r="E31" s="78" t="s">
        <v>8</v>
      </c>
      <c r="F31" s="77">
        <v>141173682</v>
      </c>
      <c r="G31" s="78" t="s">
        <v>9</v>
      </c>
      <c r="H31" s="78" t="s">
        <v>83</v>
      </c>
      <c r="I31" s="78" t="s">
        <v>11</v>
      </c>
    </row>
    <row r="32" spans="1:9" x14ac:dyDescent="0.25">
      <c r="A32" s="77">
        <v>2006</v>
      </c>
      <c r="B32" s="78" t="s">
        <v>88</v>
      </c>
      <c r="C32" s="78" t="s">
        <v>6</v>
      </c>
      <c r="D32" s="77">
        <v>64394102</v>
      </c>
      <c r="E32" s="78" t="s">
        <v>8</v>
      </c>
      <c r="F32" s="77">
        <v>122632758</v>
      </c>
      <c r="G32" s="78" t="s">
        <v>9</v>
      </c>
      <c r="H32" s="78" t="s">
        <v>83</v>
      </c>
      <c r="I32" s="78" t="s">
        <v>11</v>
      </c>
    </row>
    <row r="33" spans="1:9" x14ac:dyDescent="0.25">
      <c r="A33" s="77">
        <v>2007</v>
      </c>
      <c r="B33" s="78" t="s">
        <v>88</v>
      </c>
      <c r="C33" s="78" t="s">
        <v>6</v>
      </c>
      <c r="D33" s="77">
        <v>54844848</v>
      </c>
      <c r="E33" s="78" t="s">
        <v>8</v>
      </c>
      <c r="F33" s="77">
        <v>130661368</v>
      </c>
      <c r="G33" s="78" t="s">
        <v>9</v>
      </c>
      <c r="H33" s="78" t="s">
        <v>83</v>
      </c>
      <c r="I33" s="78" t="s">
        <v>11</v>
      </c>
    </row>
    <row r="34" spans="1:9" x14ac:dyDescent="0.25">
      <c r="A34" s="77">
        <v>2008</v>
      </c>
      <c r="B34" s="78" t="s">
        <v>88</v>
      </c>
      <c r="C34" s="78" t="s">
        <v>6</v>
      </c>
      <c r="D34" s="77">
        <v>102236273</v>
      </c>
      <c r="E34" s="78" t="s">
        <v>8</v>
      </c>
      <c r="F34" s="77">
        <v>251341168</v>
      </c>
      <c r="G34" s="78" t="s">
        <v>9</v>
      </c>
      <c r="H34" s="78" t="s">
        <v>83</v>
      </c>
      <c r="I34" s="78" t="s">
        <v>11</v>
      </c>
    </row>
    <row r="35" spans="1:9" x14ac:dyDescent="0.25">
      <c r="A35" s="77">
        <v>2009</v>
      </c>
      <c r="B35" s="78" t="s">
        <v>88</v>
      </c>
      <c r="C35" s="78" t="s">
        <v>6</v>
      </c>
      <c r="D35" s="77">
        <v>130081910</v>
      </c>
      <c r="E35" s="78" t="s">
        <v>8</v>
      </c>
      <c r="F35" s="77">
        <v>213100093</v>
      </c>
      <c r="G35" s="78" t="s">
        <v>9</v>
      </c>
      <c r="H35" s="78" t="s">
        <v>83</v>
      </c>
      <c r="I35" s="78" t="s">
        <v>21</v>
      </c>
    </row>
    <row r="36" spans="1:9" x14ac:dyDescent="0.25">
      <c r="A36" s="77">
        <v>2010</v>
      </c>
      <c r="B36" s="78" t="s">
        <v>88</v>
      </c>
      <c r="C36" s="78" t="s">
        <v>6</v>
      </c>
      <c r="D36" s="77">
        <v>97396513</v>
      </c>
      <c r="E36" s="78" t="s">
        <v>8</v>
      </c>
      <c r="F36" s="77">
        <v>259124631</v>
      </c>
      <c r="G36" s="78" t="s">
        <v>9</v>
      </c>
      <c r="H36" s="78" t="s">
        <v>83</v>
      </c>
      <c r="I36" s="78" t="s">
        <v>11</v>
      </c>
    </row>
    <row r="37" spans="1:9" x14ac:dyDescent="0.25">
      <c r="A37" s="77">
        <v>2011</v>
      </c>
      <c r="B37" s="78" t="s">
        <v>88</v>
      </c>
      <c r="C37" s="78" t="s">
        <v>6</v>
      </c>
      <c r="D37" s="77">
        <v>112203439</v>
      </c>
      <c r="E37" s="78" t="s">
        <v>8</v>
      </c>
      <c r="F37" s="77">
        <v>305764032</v>
      </c>
      <c r="G37" s="78" t="s">
        <v>9</v>
      </c>
      <c r="H37" s="78" t="s">
        <v>83</v>
      </c>
      <c r="I37" s="78" t="s">
        <v>11</v>
      </c>
    </row>
    <row r="38" spans="1:9" x14ac:dyDescent="0.25">
      <c r="A38" s="77">
        <v>2012</v>
      </c>
      <c r="B38" s="78" t="s">
        <v>88</v>
      </c>
      <c r="C38" s="78" t="s">
        <v>6</v>
      </c>
      <c r="D38" s="77">
        <v>104715934</v>
      </c>
      <c r="E38" s="78" t="s">
        <v>8</v>
      </c>
      <c r="F38" s="77">
        <v>284316947</v>
      </c>
      <c r="G38" s="78" t="s">
        <v>9</v>
      </c>
      <c r="H38" s="78" t="s">
        <v>83</v>
      </c>
      <c r="I38" s="78" t="s">
        <v>11</v>
      </c>
    </row>
    <row r="39" spans="1:9" x14ac:dyDescent="0.25">
      <c r="A39" s="77">
        <v>2013</v>
      </c>
      <c r="B39" s="78" t="s">
        <v>88</v>
      </c>
      <c r="C39" s="78" t="s">
        <v>6</v>
      </c>
      <c r="D39" s="77">
        <v>126235526</v>
      </c>
      <c r="E39" s="78" t="s">
        <v>8</v>
      </c>
      <c r="F39" s="77">
        <v>366348570</v>
      </c>
      <c r="G39" s="78" t="s">
        <v>9</v>
      </c>
      <c r="H39" s="78" t="s">
        <v>83</v>
      </c>
      <c r="I39" s="78" t="s">
        <v>11</v>
      </c>
    </row>
    <row r="40" spans="1:9" x14ac:dyDescent="0.25">
      <c r="A40" s="38">
        <v>2003</v>
      </c>
      <c r="B40" s="39" t="s">
        <v>17</v>
      </c>
      <c r="C40" s="39" t="s">
        <v>6</v>
      </c>
      <c r="D40" s="38">
        <v>15331894</v>
      </c>
      <c r="E40" s="39" t="s">
        <v>8</v>
      </c>
      <c r="F40" s="38">
        <v>12620774</v>
      </c>
      <c r="G40" s="39" t="s">
        <v>9</v>
      </c>
      <c r="H40" s="39" t="s">
        <v>83</v>
      </c>
      <c r="I40" s="39" t="s">
        <v>11</v>
      </c>
    </row>
    <row r="41" spans="1:9" x14ac:dyDescent="0.25">
      <c r="A41" s="38">
        <v>2003</v>
      </c>
      <c r="B41" s="39" t="s">
        <v>18</v>
      </c>
      <c r="C41" s="39" t="s">
        <v>6</v>
      </c>
      <c r="D41" s="38">
        <v>33621044</v>
      </c>
      <c r="E41" s="39" t="s">
        <v>8</v>
      </c>
      <c r="F41" s="38">
        <v>36459109</v>
      </c>
      <c r="G41" s="39" t="s">
        <v>9</v>
      </c>
      <c r="H41" s="39" t="s">
        <v>83</v>
      </c>
      <c r="I41" s="39" t="s">
        <v>11</v>
      </c>
    </row>
    <row r="42" spans="1:9" x14ac:dyDescent="0.25">
      <c r="A42" s="38">
        <v>2003</v>
      </c>
      <c r="B42" s="39" t="s">
        <v>56</v>
      </c>
      <c r="C42" s="39" t="s">
        <v>6</v>
      </c>
      <c r="D42" s="38">
        <v>2898</v>
      </c>
      <c r="E42" s="39" t="s">
        <v>8</v>
      </c>
      <c r="F42" s="38">
        <v>25053</v>
      </c>
      <c r="G42" s="39" t="s">
        <v>9</v>
      </c>
      <c r="H42" s="39" t="s">
        <v>85</v>
      </c>
      <c r="I42" s="39" t="s">
        <v>11</v>
      </c>
    </row>
    <row r="43" spans="1:9" x14ac:dyDescent="0.25">
      <c r="A43" s="38">
        <v>2003</v>
      </c>
      <c r="B43" s="39" t="s">
        <v>56</v>
      </c>
      <c r="C43" s="39" t="s">
        <v>6</v>
      </c>
      <c r="D43" s="38">
        <v>6104</v>
      </c>
      <c r="E43" s="39" t="s">
        <v>8</v>
      </c>
      <c r="F43" s="38">
        <v>43225</v>
      </c>
      <c r="G43" s="39" t="s">
        <v>9</v>
      </c>
      <c r="H43" s="39" t="s">
        <v>83</v>
      </c>
      <c r="I43" s="39" t="s">
        <v>11</v>
      </c>
    </row>
    <row r="44" spans="1:9" x14ac:dyDescent="0.25">
      <c r="A44" s="38">
        <v>2004</v>
      </c>
      <c r="B44" s="39" t="s">
        <v>13</v>
      </c>
      <c r="C44" s="39" t="s">
        <v>6</v>
      </c>
      <c r="D44" s="38">
        <v>9505969</v>
      </c>
      <c r="E44" s="39" t="s">
        <v>8</v>
      </c>
      <c r="F44" s="38">
        <v>9495490</v>
      </c>
      <c r="G44" s="39" t="s">
        <v>9</v>
      </c>
      <c r="H44" s="39" t="s">
        <v>83</v>
      </c>
      <c r="I44" s="39" t="s">
        <v>11</v>
      </c>
    </row>
    <row r="45" spans="1:9" x14ac:dyDescent="0.25">
      <c r="A45" s="38">
        <v>2004</v>
      </c>
      <c r="B45" s="39" t="s">
        <v>15</v>
      </c>
      <c r="C45" s="39" t="s">
        <v>6</v>
      </c>
      <c r="D45" s="38">
        <v>25263311</v>
      </c>
      <c r="E45" s="39" t="s">
        <v>8</v>
      </c>
      <c r="F45" s="38">
        <v>34999361</v>
      </c>
      <c r="G45" s="39" t="s">
        <v>9</v>
      </c>
      <c r="H45" s="39" t="s">
        <v>83</v>
      </c>
      <c r="I45" s="39" t="s">
        <v>11</v>
      </c>
    </row>
    <row r="46" spans="1:9" x14ac:dyDescent="0.25">
      <c r="A46" s="38">
        <v>2004</v>
      </c>
      <c r="B46" s="39" t="s">
        <v>16</v>
      </c>
      <c r="C46" s="39" t="s">
        <v>6</v>
      </c>
      <c r="D46" s="38">
        <v>142159671</v>
      </c>
      <c r="E46" s="39" t="s">
        <v>8</v>
      </c>
      <c r="F46" s="38">
        <v>143489738</v>
      </c>
      <c r="G46" s="39" t="s">
        <v>9</v>
      </c>
      <c r="H46" s="39" t="s">
        <v>83</v>
      </c>
      <c r="I46" s="39" t="s">
        <v>11</v>
      </c>
    </row>
    <row r="47" spans="1:9" x14ac:dyDescent="0.25">
      <c r="A47" s="38">
        <v>2004</v>
      </c>
      <c r="B47" s="39" t="s">
        <v>84</v>
      </c>
      <c r="C47" s="39" t="s">
        <v>6</v>
      </c>
      <c r="D47" s="38">
        <v>19</v>
      </c>
      <c r="E47" s="39" t="s">
        <v>8</v>
      </c>
      <c r="F47" s="38">
        <v>1</v>
      </c>
      <c r="G47" s="39" t="s">
        <v>9</v>
      </c>
      <c r="H47" s="39" t="s">
        <v>83</v>
      </c>
      <c r="I47" s="39" t="s">
        <v>11</v>
      </c>
    </row>
    <row r="48" spans="1:9" x14ac:dyDescent="0.25">
      <c r="A48" s="38">
        <v>2004</v>
      </c>
      <c r="B48" s="39" t="s">
        <v>17</v>
      </c>
      <c r="C48" s="39" t="s">
        <v>6</v>
      </c>
      <c r="D48" s="38">
        <v>16233213</v>
      </c>
      <c r="E48" s="39" t="s">
        <v>8</v>
      </c>
      <c r="F48" s="38">
        <v>16762454</v>
      </c>
      <c r="G48" s="39" t="s">
        <v>9</v>
      </c>
      <c r="H48" s="39" t="s">
        <v>83</v>
      </c>
      <c r="I48" s="39" t="s">
        <v>11</v>
      </c>
    </row>
    <row r="49" spans="1:9" x14ac:dyDescent="0.25">
      <c r="A49" s="38">
        <v>2004</v>
      </c>
      <c r="B49" s="39" t="s">
        <v>18</v>
      </c>
      <c r="C49" s="39" t="s">
        <v>6</v>
      </c>
      <c r="D49" s="38">
        <v>22616394</v>
      </c>
      <c r="E49" s="39" t="s">
        <v>8</v>
      </c>
      <c r="F49" s="38">
        <v>26174094</v>
      </c>
      <c r="G49" s="39" t="s">
        <v>9</v>
      </c>
      <c r="H49" s="39" t="s">
        <v>83</v>
      </c>
      <c r="I49" s="39" t="s">
        <v>11</v>
      </c>
    </row>
    <row r="50" spans="1:9" x14ac:dyDescent="0.25">
      <c r="A50" s="38">
        <v>2005</v>
      </c>
      <c r="B50" s="39" t="s">
        <v>13</v>
      </c>
      <c r="C50" s="39" t="s">
        <v>6</v>
      </c>
      <c r="D50" s="38">
        <v>7030681</v>
      </c>
      <c r="E50" s="39" t="s">
        <v>8</v>
      </c>
      <c r="F50" s="38">
        <v>7707742</v>
      </c>
      <c r="G50" s="39" t="s">
        <v>9</v>
      </c>
      <c r="H50" s="39" t="s">
        <v>83</v>
      </c>
      <c r="I50" s="39" t="s">
        <v>11</v>
      </c>
    </row>
    <row r="51" spans="1:9" x14ac:dyDescent="0.25">
      <c r="A51" s="38">
        <v>2005</v>
      </c>
      <c r="B51" s="39" t="s">
        <v>15</v>
      </c>
      <c r="C51" s="39" t="s">
        <v>6</v>
      </c>
      <c r="D51" s="38">
        <v>33392367</v>
      </c>
      <c r="E51" s="39" t="s">
        <v>8</v>
      </c>
      <c r="F51" s="38">
        <v>49530084</v>
      </c>
      <c r="G51" s="39" t="s">
        <v>9</v>
      </c>
      <c r="H51" s="39" t="s">
        <v>83</v>
      </c>
      <c r="I51" s="39" t="s">
        <v>11</v>
      </c>
    </row>
    <row r="52" spans="1:9" x14ac:dyDescent="0.25">
      <c r="A52" s="38">
        <v>2005</v>
      </c>
      <c r="B52" s="39" t="s">
        <v>16</v>
      </c>
      <c r="C52" s="39" t="s">
        <v>6</v>
      </c>
      <c r="D52" s="38">
        <v>156521280</v>
      </c>
      <c r="E52" s="39" t="s">
        <v>8</v>
      </c>
      <c r="F52" s="38">
        <v>173731530</v>
      </c>
      <c r="G52" s="39" t="s">
        <v>9</v>
      </c>
      <c r="H52" s="39" t="s">
        <v>83</v>
      </c>
      <c r="I52" s="39" t="s">
        <v>11</v>
      </c>
    </row>
    <row r="53" spans="1:9" x14ac:dyDescent="0.25">
      <c r="A53" s="38">
        <v>2005</v>
      </c>
      <c r="B53" s="39" t="s">
        <v>84</v>
      </c>
      <c r="C53" s="39" t="s">
        <v>6</v>
      </c>
      <c r="D53" s="38">
        <v>14076</v>
      </c>
      <c r="E53" s="39" t="s">
        <v>8</v>
      </c>
      <c r="F53" s="38">
        <v>25024</v>
      </c>
      <c r="G53" s="39" t="s">
        <v>9</v>
      </c>
      <c r="H53" s="39" t="s">
        <v>83</v>
      </c>
      <c r="I53" s="39" t="s">
        <v>11</v>
      </c>
    </row>
    <row r="54" spans="1:9" x14ac:dyDescent="0.25">
      <c r="A54" s="38">
        <v>2005</v>
      </c>
      <c r="B54" s="39" t="s">
        <v>17</v>
      </c>
      <c r="C54" s="39" t="s">
        <v>6</v>
      </c>
      <c r="D54" s="38">
        <v>13500081</v>
      </c>
      <c r="E54" s="39" t="s">
        <v>8</v>
      </c>
      <c r="F54" s="38">
        <v>14605806</v>
      </c>
      <c r="G54" s="39" t="s">
        <v>9</v>
      </c>
      <c r="H54" s="39" t="s">
        <v>83</v>
      </c>
      <c r="I54" s="39" t="s">
        <v>11</v>
      </c>
    </row>
    <row r="55" spans="1:9" x14ac:dyDescent="0.25">
      <c r="A55" s="38">
        <v>2005</v>
      </c>
      <c r="B55" s="39" t="s">
        <v>18</v>
      </c>
      <c r="C55" s="39" t="s">
        <v>6</v>
      </c>
      <c r="D55" s="38">
        <v>22056586</v>
      </c>
      <c r="E55" s="39" t="s">
        <v>8</v>
      </c>
      <c r="F55" s="38">
        <v>27431557</v>
      </c>
      <c r="G55" s="39" t="s">
        <v>9</v>
      </c>
      <c r="H55" s="39" t="s">
        <v>83</v>
      </c>
      <c r="I55" s="39" t="s">
        <v>11</v>
      </c>
    </row>
    <row r="56" spans="1:9" x14ac:dyDescent="0.25">
      <c r="A56" s="38">
        <v>2006</v>
      </c>
      <c r="B56" s="39" t="s">
        <v>13</v>
      </c>
      <c r="C56" s="39" t="s">
        <v>6</v>
      </c>
      <c r="D56" s="38">
        <v>6693654</v>
      </c>
      <c r="E56" s="39" t="s">
        <v>8</v>
      </c>
      <c r="F56" s="38">
        <v>6002540</v>
      </c>
      <c r="G56" s="39" t="s">
        <v>9</v>
      </c>
      <c r="H56" s="39" t="s">
        <v>83</v>
      </c>
      <c r="I56" s="39" t="s">
        <v>11</v>
      </c>
    </row>
    <row r="57" spans="1:9" x14ac:dyDescent="0.25">
      <c r="A57" s="38">
        <v>2006</v>
      </c>
      <c r="B57" s="39" t="s">
        <v>15</v>
      </c>
      <c r="C57" s="39" t="s">
        <v>6</v>
      </c>
      <c r="D57" s="38">
        <v>30056108</v>
      </c>
      <c r="E57" s="39" t="s">
        <v>8</v>
      </c>
      <c r="F57" s="38">
        <v>50348743</v>
      </c>
      <c r="G57" s="39" t="s">
        <v>9</v>
      </c>
      <c r="H57" s="39" t="s">
        <v>83</v>
      </c>
      <c r="I57" s="39" t="s">
        <v>11</v>
      </c>
    </row>
    <row r="58" spans="1:9" x14ac:dyDescent="0.25">
      <c r="A58" s="38">
        <v>2006</v>
      </c>
      <c r="B58" s="39" t="s">
        <v>16</v>
      </c>
      <c r="C58" s="39" t="s">
        <v>6</v>
      </c>
      <c r="D58" s="38">
        <v>114160402</v>
      </c>
      <c r="E58" s="39" t="s">
        <v>8</v>
      </c>
      <c r="F58" s="38">
        <v>142747833</v>
      </c>
      <c r="G58" s="39" t="s">
        <v>9</v>
      </c>
      <c r="H58" s="39" t="s">
        <v>83</v>
      </c>
      <c r="I58" s="39" t="s">
        <v>11</v>
      </c>
    </row>
    <row r="59" spans="1:9" x14ac:dyDescent="0.25">
      <c r="A59" s="38">
        <v>2006</v>
      </c>
      <c r="B59" s="39" t="s">
        <v>84</v>
      </c>
      <c r="C59" s="39" t="s">
        <v>6</v>
      </c>
      <c r="D59" s="38">
        <v>5</v>
      </c>
      <c r="E59" s="39" t="s">
        <v>8</v>
      </c>
      <c r="F59" s="38">
        <v>1</v>
      </c>
      <c r="G59" s="39" t="s">
        <v>9</v>
      </c>
      <c r="H59" s="39" t="s">
        <v>83</v>
      </c>
      <c r="I59" s="39" t="s">
        <v>11</v>
      </c>
    </row>
    <row r="60" spans="1:9" x14ac:dyDescent="0.25">
      <c r="A60" s="38">
        <v>2006</v>
      </c>
      <c r="B60" s="39" t="s">
        <v>17</v>
      </c>
      <c r="C60" s="39" t="s">
        <v>6</v>
      </c>
      <c r="D60" s="38">
        <v>13315680</v>
      </c>
      <c r="E60" s="39" t="s">
        <v>8</v>
      </c>
      <c r="F60" s="38">
        <v>12762707</v>
      </c>
      <c r="G60" s="39" t="s">
        <v>9</v>
      </c>
      <c r="H60" s="39" t="s">
        <v>83</v>
      </c>
      <c r="I60" s="39" t="s">
        <v>11</v>
      </c>
    </row>
    <row r="61" spans="1:9" x14ac:dyDescent="0.25">
      <c r="A61" s="38">
        <v>2006</v>
      </c>
      <c r="B61" s="39" t="s">
        <v>18</v>
      </c>
      <c r="C61" s="39" t="s">
        <v>6</v>
      </c>
      <c r="D61" s="38">
        <v>20279027</v>
      </c>
      <c r="E61" s="39" t="s">
        <v>8</v>
      </c>
      <c r="F61" s="38">
        <v>30680507</v>
      </c>
      <c r="G61" s="39" t="s">
        <v>9</v>
      </c>
      <c r="H61" s="39" t="s">
        <v>83</v>
      </c>
      <c r="I61" s="39" t="s">
        <v>11</v>
      </c>
    </row>
    <row r="62" spans="1:9" x14ac:dyDescent="0.25">
      <c r="A62" s="38">
        <v>2007</v>
      </c>
      <c r="B62" s="39" t="s">
        <v>13</v>
      </c>
      <c r="C62" s="39" t="s">
        <v>6</v>
      </c>
      <c r="D62" s="38">
        <v>9446819</v>
      </c>
      <c r="E62" s="39" t="s">
        <v>8</v>
      </c>
      <c r="F62" s="38">
        <v>11106940</v>
      </c>
      <c r="G62" s="39" t="s">
        <v>9</v>
      </c>
      <c r="H62" s="39" t="s">
        <v>83</v>
      </c>
      <c r="I62" s="39" t="s">
        <v>11</v>
      </c>
    </row>
    <row r="63" spans="1:9" x14ac:dyDescent="0.25">
      <c r="A63" s="38">
        <v>2007</v>
      </c>
      <c r="B63" s="39" t="s">
        <v>15</v>
      </c>
      <c r="C63" s="39" t="s">
        <v>6</v>
      </c>
      <c r="D63" s="38">
        <v>22036694</v>
      </c>
      <c r="E63" s="39" t="s">
        <v>8</v>
      </c>
      <c r="F63" s="38">
        <v>48997920</v>
      </c>
      <c r="G63" s="39" t="s">
        <v>9</v>
      </c>
      <c r="H63" s="39" t="s">
        <v>83</v>
      </c>
      <c r="I63" s="39" t="s">
        <v>11</v>
      </c>
    </row>
    <row r="64" spans="1:9" x14ac:dyDescent="0.25">
      <c r="A64" s="38">
        <v>2007</v>
      </c>
      <c r="B64" s="39" t="s">
        <v>16</v>
      </c>
      <c r="C64" s="39" t="s">
        <v>6</v>
      </c>
      <c r="D64" s="38">
        <v>122692750</v>
      </c>
      <c r="E64" s="39" t="s">
        <v>8</v>
      </c>
      <c r="F64" s="38">
        <v>200832753</v>
      </c>
      <c r="G64" s="39" t="s">
        <v>9</v>
      </c>
      <c r="H64" s="39" t="s">
        <v>83</v>
      </c>
      <c r="I64" s="39" t="s">
        <v>11</v>
      </c>
    </row>
    <row r="65" spans="1:9" x14ac:dyDescent="0.25">
      <c r="A65" s="38">
        <v>2007</v>
      </c>
      <c r="B65" s="39" t="s">
        <v>84</v>
      </c>
      <c r="C65" s="39" t="s">
        <v>6</v>
      </c>
      <c r="D65" s="38">
        <v>74784</v>
      </c>
      <c r="E65" s="39" t="s">
        <v>8</v>
      </c>
      <c r="F65" s="38">
        <v>168720</v>
      </c>
      <c r="G65" s="39" t="s">
        <v>9</v>
      </c>
      <c r="H65" s="39" t="s">
        <v>83</v>
      </c>
      <c r="I65" s="39" t="s">
        <v>11</v>
      </c>
    </row>
    <row r="66" spans="1:9" x14ac:dyDescent="0.25">
      <c r="A66" s="38">
        <v>2007</v>
      </c>
      <c r="B66" s="39" t="s">
        <v>17</v>
      </c>
      <c r="C66" s="39" t="s">
        <v>6</v>
      </c>
      <c r="D66" s="38">
        <v>15256926</v>
      </c>
      <c r="E66" s="39" t="s">
        <v>8</v>
      </c>
      <c r="F66" s="38">
        <v>15889598</v>
      </c>
      <c r="G66" s="39" t="s">
        <v>9</v>
      </c>
      <c r="H66" s="39" t="s">
        <v>83</v>
      </c>
      <c r="I66" s="39" t="s">
        <v>11</v>
      </c>
    </row>
    <row r="67" spans="1:9" x14ac:dyDescent="0.25">
      <c r="A67" s="38">
        <v>2007</v>
      </c>
      <c r="B67" s="39" t="s">
        <v>18</v>
      </c>
      <c r="C67" s="39" t="s">
        <v>6</v>
      </c>
      <c r="D67" s="38">
        <v>14802825</v>
      </c>
      <c r="E67" s="39" t="s">
        <v>8</v>
      </c>
      <c r="F67" s="38">
        <v>27125274</v>
      </c>
      <c r="G67" s="39" t="s">
        <v>9</v>
      </c>
      <c r="H67" s="39" t="s">
        <v>83</v>
      </c>
      <c r="I67" s="39" t="s">
        <v>11</v>
      </c>
    </row>
    <row r="68" spans="1:9" x14ac:dyDescent="0.25">
      <c r="A68" s="38">
        <v>2008</v>
      </c>
      <c r="B68" s="39" t="s">
        <v>13</v>
      </c>
      <c r="C68" s="39" t="s">
        <v>6</v>
      </c>
      <c r="D68" s="38">
        <v>12523215</v>
      </c>
      <c r="E68" s="39" t="s">
        <v>8</v>
      </c>
      <c r="F68" s="38">
        <v>14747246</v>
      </c>
      <c r="G68" s="39" t="s">
        <v>9</v>
      </c>
      <c r="H68" s="39" t="s">
        <v>83</v>
      </c>
      <c r="I68" s="39" t="s">
        <v>11</v>
      </c>
    </row>
    <row r="69" spans="1:9" x14ac:dyDescent="0.25">
      <c r="A69" s="38">
        <v>2008</v>
      </c>
      <c r="B69" s="39" t="s">
        <v>15</v>
      </c>
      <c r="C69" s="39" t="s">
        <v>6</v>
      </c>
      <c r="D69" s="38">
        <v>28530115</v>
      </c>
      <c r="E69" s="39" t="s">
        <v>8</v>
      </c>
      <c r="F69" s="38">
        <v>65717977</v>
      </c>
      <c r="G69" s="39" t="s">
        <v>9</v>
      </c>
      <c r="H69" s="39" t="s">
        <v>83</v>
      </c>
      <c r="I69" s="39" t="s">
        <v>11</v>
      </c>
    </row>
    <row r="70" spans="1:9" x14ac:dyDescent="0.25">
      <c r="A70" s="38">
        <v>2008</v>
      </c>
      <c r="B70" s="39" t="s">
        <v>16</v>
      </c>
      <c r="C70" s="39" t="s">
        <v>6</v>
      </c>
      <c r="D70" s="38">
        <v>137310442</v>
      </c>
      <c r="E70" s="39" t="s">
        <v>8</v>
      </c>
      <c r="F70" s="38">
        <v>236976253</v>
      </c>
      <c r="G70" s="39" t="s">
        <v>9</v>
      </c>
      <c r="H70" s="39" t="s">
        <v>83</v>
      </c>
      <c r="I70" s="39" t="s">
        <v>11</v>
      </c>
    </row>
    <row r="71" spans="1:9" x14ac:dyDescent="0.25">
      <c r="A71" s="38">
        <v>2008</v>
      </c>
      <c r="B71" s="39" t="s">
        <v>84</v>
      </c>
      <c r="C71" s="39" t="s">
        <v>6</v>
      </c>
      <c r="D71" s="38">
        <v>434702</v>
      </c>
      <c r="E71" s="39" t="s">
        <v>8</v>
      </c>
      <c r="F71" s="38">
        <v>552444</v>
      </c>
      <c r="G71" s="39" t="s">
        <v>9</v>
      </c>
      <c r="H71" s="39" t="s">
        <v>83</v>
      </c>
      <c r="I71" s="39" t="s">
        <v>11</v>
      </c>
    </row>
    <row r="72" spans="1:9" x14ac:dyDescent="0.25">
      <c r="A72" s="38">
        <v>2008</v>
      </c>
      <c r="B72" s="39" t="s">
        <v>17</v>
      </c>
      <c r="C72" s="39" t="s">
        <v>6</v>
      </c>
      <c r="D72" s="38">
        <v>13902025</v>
      </c>
      <c r="E72" s="39" t="s">
        <v>8</v>
      </c>
      <c r="F72" s="38">
        <v>13730182</v>
      </c>
      <c r="G72" s="39" t="s">
        <v>9</v>
      </c>
      <c r="H72" s="39" t="s">
        <v>83</v>
      </c>
      <c r="I72" s="39" t="s">
        <v>11</v>
      </c>
    </row>
    <row r="73" spans="1:9" x14ac:dyDescent="0.25">
      <c r="A73" s="38">
        <v>2008</v>
      </c>
      <c r="B73" s="39" t="s">
        <v>18</v>
      </c>
      <c r="C73" s="39" t="s">
        <v>6</v>
      </c>
      <c r="D73" s="38">
        <v>30612008</v>
      </c>
      <c r="E73" s="39" t="s">
        <v>8</v>
      </c>
      <c r="F73" s="38">
        <v>58823723</v>
      </c>
      <c r="G73" s="39" t="s">
        <v>9</v>
      </c>
      <c r="H73" s="39" t="s">
        <v>83</v>
      </c>
      <c r="I73" s="39" t="s">
        <v>11</v>
      </c>
    </row>
    <row r="74" spans="1:9" x14ac:dyDescent="0.25">
      <c r="A74" s="38">
        <v>2009</v>
      </c>
      <c r="B74" s="39" t="s">
        <v>13</v>
      </c>
      <c r="C74" s="39" t="s">
        <v>6</v>
      </c>
      <c r="D74" s="38">
        <v>13390809</v>
      </c>
      <c r="E74" s="39" t="s">
        <v>8</v>
      </c>
      <c r="F74" s="38">
        <v>14687501</v>
      </c>
      <c r="G74" s="39" t="s">
        <v>9</v>
      </c>
      <c r="H74" s="39" t="s">
        <v>83</v>
      </c>
      <c r="I74" s="39" t="s">
        <v>11</v>
      </c>
    </row>
    <row r="75" spans="1:9" x14ac:dyDescent="0.25">
      <c r="A75" s="38">
        <v>2009</v>
      </c>
      <c r="B75" s="39" t="s">
        <v>15</v>
      </c>
      <c r="C75" s="39" t="s">
        <v>6</v>
      </c>
      <c r="D75" s="38">
        <v>35986977</v>
      </c>
      <c r="E75" s="39" t="s">
        <v>8</v>
      </c>
      <c r="F75" s="38">
        <v>67796275</v>
      </c>
      <c r="G75" s="39" t="s">
        <v>9</v>
      </c>
      <c r="H75" s="39" t="s">
        <v>83</v>
      </c>
      <c r="I75" s="39" t="s">
        <v>11</v>
      </c>
    </row>
    <row r="76" spans="1:9" x14ac:dyDescent="0.25">
      <c r="A76" s="38">
        <v>2009</v>
      </c>
      <c r="B76" s="39" t="s">
        <v>16</v>
      </c>
      <c r="C76" s="39" t="s">
        <v>6</v>
      </c>
      <c r="D76" s="38">
        <v>98501483</v>
      </c>
      <c r="E76" s="39" t="s">
        <v>8</v>
      </c>
      <c r="F76" s="38">
        <v>159565998</v>
      </c>
      <c r="G76" s="39" t="s">
        <v>9</v>
      </c>
      <c r="H76" s="39" t="s">
        <v>83</v>
      </c>
      <c r="I76" s="39" t="s">
        <v>11</v>
      </c>
    </row>
    <row r="77" spans="1:9" x14ac:dyDescent="0.25">
      <c r="A77" s="38">
        <v>2009</v>
      </c>
      <c r="B77" s="39" t="s">
        <v>84</v>
      </c>
      <c r="C77" s="39" t="s">
        <v>6</v>
      </c>
      <c r="D77" s="38">
        <v>18690</v>
      </c>
      <c r="E77" s="39" t="s">
        <v>8</v>
      </c>
      <c r="F77" s="38">
        <v>24396</v>
      </c>
      <c r="G77" s="39" t="s">
        <v>9</v>
      </c>
      <c r="H77" s="39" t="s">
        <v>83</v>
      </c>
      <c r="I77" s="39" t="s">
        <v>11</v>
      </c>
    </row>
    <row r="78" spans="1:9" x14ac:dyDescent="0.25">
      <c r="A78" s="38">
        <v>2009</v>
      </c>
      <c r="B78" s="39" t="s">
        <v>17</v>
      </c>
      <c r="C78" s="39" t="s">
        <v>6</v>
      </c>
      <c r="D78" s="38">
        <v>14799537</v>
      </c>
      <c r="E78" s="39" t="s">
        <v>8</v>
      </c>
      <c r="F78" s="38">
        <v>16895214</v>
      </c>
      <c r="G78" s="39" t="s">
        <v>9</v>
      </c>
      <c r="H78" s="39" t="s">
        <v>83</v>
      </c>
      <c r="I78" s="39" t="s">
        <v>11</v>
      </c>
    </row>
    <row r="79" spans="1:9" x14ac:dyDescent="0.25">
      <c r="A79" s="38">
        <v>2009</v>
      </c>
      <c r="B79" s="39" t="s">
        <v>18</v>
      </c>
      <c r="C79" s="39" t="s">
        <v>6</v>
      </c>
      <c r="D79" s="38">
        <v>22915420</v>
      </c>
      <c r="E79" s="39" t="s">
        <v>8</v>
      </c>
      <c r="F79" s="38">
        <v>40055858</v>
      </c>
      <c r="G79" s="39" t="s">
        <v>9</v>
      </c>
      <c r="H79" s="39" t="s">
        <v>83</v>
      </c>
      <c r="I79" s="39" t="s">
        <v>11</v>
      </c>
    </row>
    <row r="80" spans="1:9" x14ac:dyDescent="0.25">
      <c r="A80" s="38">
        <v>2009</v>
      </c>
      <c r="B80" s="39" t="s">
        <v>56</v>
      </c>
      <c r="C80" s="39" t="s">
        <v>6</v>
      </c>
      <c r="D80" s="38">
        <v>12830</v>
      </c>
      <c r="E80" s="39" t="s">
        <v>8</v>
      </c>
      <c r="F80" s="38">
        <v>41296</v>
      </c>
      <c r="G80" s="39" t="s">
        <v>9</v>
      </c>
      <c r="H80" s="39" t="s">
        <v>83</v>
      </c>
      <c r="I80" s="39" t="s">
        <v>11</v>
      </c>
    </row>
    <row r="81" spans="1:9" x14ac:dyDescent="0.25">
      <c r="A81" s="38">
        <v>2010</v>
      </c>
      <c r="B81" s="39" t="s">
        <v>13</v>
      </c>
      <c r="C81" s="39" t="s">
        <v>6</v>
      </c>
      <c r="D81" s="38">
        <v>7059129</v>
      </c>
      <c r="E81" s="39" t="s">
        <v>8</v>
      </c>
      <c r="F81" s="38">
        <v>11223456</v>
      </c>
      <c r="G81" s="39" t="s">
        <v>9</v>
      </c>
      <c r="H81" s="39" t="s">
        <v>83</v>
      </c>
      <c r="I81" s="39" t="s">
        <v>11</v>
      </c>
    </row>
    <row r="82" spans="1:9" x14ac:dyDescent="0.25">
      <c r="A82" s="38">
        <v>2010</v>
      </c>
      <c r="B82" s="39" t="s">
        <v>15</v>
      </c>
      <c r="C82" s="39" t="s">
        <v>6</v>
      </c>
      <c r="D82" s="38">
        <v>26238513</v>
      </c>
      <c r="E82" s="39" t="s">
        <v>8</v>
      </c>
      <c r="F82" s="38">
        <v>48308956</v>
      </c>
      <c r="G82" s="39" t="s">
        <v>9</v>
      </c>
      <c r="H82" s="39" t="s">
        <v>83</v>
      </c>
      <c r="I82" s="39" t="s">
        <v>11</v>
      </c>
    </row>
    <row r="83" spans="1:9" x14ac:dyDescent="0.25">
      <c r="A83" s="38">
        <v>2010</v>
      </c>
      <c r="B83" s="39" t="s">
        <v>16</v>
      </c>
      <c r="C83" s="39" t="s">
        <v>6</v>
      </c>
      <c r="D83" s="38">
        <v>114818365</v>
      </c>
      <c r="E83" s="39" t="s">
        <v>8</v>
      </c>
      <c r="F83" s="38">
        <v>189261802</v>
      </c>
      <c r="G83" s="39" t="s">
        <v>9</v>
      </c>
      <c r="H83" s="39" t="s">
        <v>83</v>
      </c>
      <c r="I83" s="39" t="s">
        <v>11</v>
      </c>
    </row>
    <row r="84" spans="1:9" x14ac:dyDescent="0.25">
      <c r="A84" s="38">
        <v>2010</v>
      </c>
      <c r="B84" s="39" t="s">
        <v>84</v>
      </c>
      <c r="C84" s="39" t="s">
        <v>6</v>
      </c>
      <c r="D84" s="38">
        <v>278097</v>
      </c>
      <c r="E84" s="39" t="s">
        <v>8</v>
      </c>
      <c r="F84" s="38">
        <v>659398</v>
      </c>
      <c r="G84" s="39" t="s">
        <v>9</v>
      </c>
      <c r="H84" s="39" t="s">
        <v>83</v>
      </c>
      <c r="I84" s="39" t="s">
        <v>11</v>
      </c>
    </row>
    <row r="85" spans="1:9" x14ac:dyDescent="0.25">
      <c r="A85" s="38">
        <v>2010</v>
      </c>
      <c r="B85" s="39" t="s">
        <v>17</v>
      </c>
      <c r="C85" s="39" t="s">
        <v>6</v>
      </c>
      <c r="D85" s="38">
        <v>11018758</v>
      </c>
      <c r="E85" s="39" t="s">
        <v>8</v>
      </c>
      <c r="F85" s="38">
        <v>12131151</v>
      </c>
      <c r="G85" s="39" t="s">
        <v>9</v>
      </c>
      <c r="H85" s="39" t="s">
        <v>83</v>
      </c>
      <c r="I85" s="39" t="s">
        <v>11</v>
      </c>
    </row>
    <row r="86" spans="1:9" x14ac:dyDescent="0.25">
      <c r="A86" s="38">
        <v>2010</v>
      </c>
      <c r="B86" s="39" t="s">
        <v>18</v>
      </c>
      <c r="C86" s="39" t="s">
        <v>6</v>
      </c>
      <c r="D86" s="38">
        <v>23270320</v>
      </c>
      <c r="E86" s="39" t="s">
        <v>8</v>
      </c>
      <c r="F86" s="38">
        <v>43627642</v>
      </c>
      <c r="G86" s="39" t="s">
        <v>9</v>
      </c>
      <c r="H86" s="39" t="s">
        <v>83</v>
      </c>
      <c r="I86" s="39" t="s">
        <v>11</v>
      </c>
    </row>
    <row r="87" spans="1:9" x14ac:dyDescent="0.25">
      <c r="A87" s="38">
        <v>2010</v>
      </c>
      <c r="B87" s="39" t="s">
        <v>56</v>
      </c>
      <c r="C87" s="39" t="s">
        <v>6</v>
      </c>
      <c r="D87" s="38">
        <v>25660</v>
      </c>
      <c r="E87" s="39" t="s">
        <v>8</v>
      </c>
      <c r="F87" s="38">
        <v>68960</v>
      </c>
      <c r="G87" s="39" t="s">
        <v>9</v>
      </c>
      <c r="H87" s="39" t="s">
        <v>83</v>
      </c>
      <c r="I87" s="39" t="s">
        <v>11</v>
      </c>
    </row>
    <row r="88" spans="1:9" x14ac:dyDescent="0.25">
      <c r="A88" s="38">
        <v>2011</v>
      </c>
      <c r="B88" s="39" t="s">
        <v>13</v>
      </c>
      <c r="C88" s="39" t="s">
        <v>6</v>
      </c>
      <c r="D88" s="38">
        <v>6415980</v>
      </c>
      <c r="E88" s="39" t="s">
        <v>8</v>
      </c>
      <c r="F88" s="38">
        <v>11222690</v>
      </c>
      <c r="G88" s="39" t="s">
        <v>9</v>
      </c>
      <c r="H88" s="39" t="s">
        <v>83</v>
      </c>
      <c r="I88" s="39" t="s">
        <v>11</v>
      </c>
    </row>
    <row r="89" spans="1:9" x14ac:dyDescent="0.25">
      <c r="A89" s="38">
        <v>2011</v>
      </c>
      <c r="B89" s="39" t="s">
        <v>15</v>
      </c>
      <c r="C89" s="39" t="s">
        <v>6</v>
      </c>
      <c r="D89" s="38">
        <v>27836457</v>
      </c>
      <c r="E89" s="39" t="s">
        <v>8</v>
      </c>
      <c r="F89" s="38">
        <v>59562100</v>
      </c>
      <c r="G89" s="39" t="s">
        <v>9</v>
      </c>
      <c r="H89" s="39" t="s">
        <v>83</v>
      </c>
      <c r="I89" s="39" t="s">
        <v>11</v>
      </c>
    </row>
    <row r="90" spans="1:9" x14ac:dyDescent="0.25">
      <c r="A90" s="38">
        <v>2011</v>
      </c>
      <c r="B90" s="39" t="s">
        <v>16</v>
      </c>
      <c r="C90" s="39" t="s">
        <v>6</v>
      </c>
      <c r="D90" s="38">
        <v>116805764</v>
      </c>
      <c r="E90" s="39" t="s">
        <v>8</v>
      </c>
      <c r="F90" s="38">
        <v>202920138</v>
      </c>
      <c r="G90" s="39" t="s">
        <v>9</v>
      </c>
      <c r="H90" s="39" t="s">
        <v>83</v>
      </c>
      <c r="I90" s="39" t="s">
        <v>11</v>
      </c>
    </row>
    <row r="91" spans="1:9" x14ac:dyDescent="0.25">
      <c r="A91" s="38">
        <v>2011</v>
      </c>
      <c r="B91" s="39" t="s">
        <v>84</v>
      </c>
      <c r="C91" s="39" t="s">
        <v>6</v>
      </c>
      <c r="D91" s="38">
        <v>392533</v>
      </c>
      <c r="E91" s="39" t="s">
        <v>8</v>
      </c>
      <c r="F91" s="38">
        <v>844111</v>
      </c>
      <c r="G91" s="39" t="s">
        <v>9</v>
      </c>
      <c r="H91" s="39" t="s">
        <v>83</v>
      </c>
      <c r="I91" s="39" t="s">
        <v>11</v>
      </c>
    </row>
    <row r="92" spans="1:9" x14ac:dyDescent="0.25">
      <c r="A92" s="38">
        <v>2011</v>
      </c>
      <c r="B92" s="39" t="s">
        <v>17</v>
      </c>
      <c r="C92" s="39" t="s">
        <v>6</v>
      </c>
      <c r="D92" s="38">
        <v>10413279</v>
      </c>
      <c r="E92" s="39" t="s">
        <v>8</v>
      </c>
      <c r="F92" s="38">
        <v>11735981</v>
      </c>
      <c r="G92" s="39" t="s">
        <v>9</v>
      </c>
      <c r="H92" s="39" t="s">
        <v>83</v>
      </c>
      <c r="I92" s="39" t="s">
        <v>11</v>
      </c>
    </row>
    <row r="93" spans="1:9" x14ac:dyDescent="0.25">
      <c r="A93" s="38">
        <v>2011</v>
      </c>
      <c r="B93" s="39" t="s">
        <v>18</v>
      </c>
      <c r="C93" s="39" t="s">
        <v>6</v>
      </c>
      <c r="D93" s="38">
        <v>21185289</v>
      </c>
      <c r="E93" s="39" t="s">
        <v>8</v>
      </c>
      <c r="F93" s="38">
        <v>40809867</v>
      </c>
      <c r="G93" s="39" t="s">
        <v>9</v>
      </c>
      <c r="H93" s="39" t="s">
        <v>83</v>
      </c>
      <c r="I93" s="39" t="s">
        <v>11</v>
      </c>
    </row>
    <row r="94" spans="1:9" x14ac:dyDescent="0.25">
      <c r="A94" s="38">
        <v>2011</v>
      </c>
      <c r="B94" s="39" t="s">
        <v>56</v>
      </c>
      <c r="C94" s="39" t="s">
        <v>6</v>
      </c>
      <c r="D94" s="38">
        <v>1339</v>
      </c>
      <c r="E94" s="39" t="s">
        <v>8</v>
      </c>
      <c r="F94" s="38">
        <v>3000</v>
      </c>
      <c r="G94" s="39" t="s">
        <v>9</v>
      </c>
      <c r="H94" s="39" t="s">
        <v>83</v>
      </c>
      <c r="I94" s="39" t="s">
        <v>11</v>
      </c>
    </row>
    <row r="95" spans="1:9" x14ac:dyDescent="0.25">
      <c r="A95" s="38">
        <v>2012</v>
      </c>
      <c r="B95" s="39" t="s">
        <v>13</v>
      </c>
      <c r="C95" s="39" t="s">
        <v>6</v>
      </c>
      <c r="D95" s="38">
        <v>7618185</v>
      </c>
      <c r="E95" s="39" t="s">
        <v>8</v>
      </c>
      <c r="F95" s="38">
        <v>12653503</v>
      </c>
      <c r="G95" s="39" t="s">
        <v>9</v>
      </c>
      <c r="H95" s="39" t="s">
        <v>83</v>
      </c>
      <c r="I95" s="39" t="s">
        <v>11</v>
      </c>
    </row>
    <row r="96" spans="1:9" x14ac:dyDescent="0.25">
      <c r="A96" s="38">
        <v>2012</v>
      </c>
      <c r="B96" s="39" t="s">
        <v>15</v>
      </c>
      <c r="C96" s="39" t="s">
        <v>6</v>
      </c>
      <c r="D96" s="38">
        <v>22791498</v>
      </c>
      <c r="E96" s="39" t="s">
        <v>8</v>
      </c>
      <c r="F96" s="38">
        <v>41793550</v>
      </c>
      <c r="G96" s="39" t="s">
        <v>9</v>
      </c>
      <c r="H96" s="39" t="s">
        <v>83</v>
      </c>
      <c r="I96" s="39" t="s">
        <v>11</v>
      </c>
    </row>
    <row r="97" spans="1:9" x14ac:dyDescent="0.25">
      <c r="A97" s="38">
        <v>2012</v>
      </c>
      <c r="B97" s="39" t="s">
        <v>16</v>
      </c>
      <c r="C97" s="39" t="s">
        <v>6</v>
      </c>
      <c r="D97" s="38">
        <v>109676459</v>
      </c>
      <c r="E97" s="39" t="s">
        <v>8</v>
      </c>
      <c r="F97" s="38">
        <v>190170653</v>
      </c>
      <c r="G97" s="39" t="s">
        <v>9</v>
      </c>
      <c r="H97" s="39" t="s">
        <v>83</v>
      </c>
      <c r="I97" s="39" t="s">
        <v>11</v>
      </c>
    </row>
    <row r="98" spans="1:9" x14ac:dyDescent="0.25">
      <c r="A98" s="38">
        <v>2012</v>
      </c>
      <c r="B98" s="39" t="s">
        <v>84</v>
      </c>
      <c r="C98" s="39" t="s">
        <v>6</v>
      </c>
      <c r="D98" s="38">
        <v>733775</v>
      </c>
      <c r="E98" s="39" t="s">
        <v>8</v>
      </c>
      <c r="F98" s="38">
        <v>1188840</v>
      </c>
      <c r="G98" s="39" t="s">
        <v>9</v>
      </c>
      <c r="H98" s="39" t="s">
        <v>83</v>
      </c>
      <c r="I98" s="39" t="s">
        <v>11</v>
      </c>
    </row>
    <row r="99" spans="1:9" x14ac:dyDescent="0.25">
      <c r="A99" s="38">
        <v>2012</v>
      </c>
      <c r="B99" s="39" t="s">
        <v>17</v>
      </c>
      <c r="C99" s="39" t="s">
        <v>6</v>
      </c>
      <c r="D99" s="38">
        <v>8302583</v>
      </c>
      <c r="E99" s="39" t="s">
        <v>8</v>
      </c>
      <c r="F99" s="38">
        <v>7471920</v>
      </c>
      <c r="G99" s="39" t="s">
        <v>9</v>
      </c>
      <c r="H99" s="39" t="s">
        <v>83</v>
      </c>
      <c r="I99" s="39" t="s">
        <v>11</v>
      </c>
    </row>
    <row r="100" spans="1:9" x14ac:dyDescent="0.25">
      <c r="A100" s="38">
        <v>2012</v>
      </c>
      <c r="B100" s="39" t="s">
        <v>18</v>
      </c>
      <c r="C100" s="39" t="s">
        <v>6</v>
      </c>
      <c r="D100" s="38">
        <v>15682751</v>
      </c>
      <c r="E100" s="39" t="s">
        <v>8</v>
      </c>
      <c r="F100" s="38">
        <v>32602428</v>
      </c>
      <c r="G100" s="39" t="s">
        <v>9</v>
      </c>
      <c r="H100" s="39" t="s">
        <v>83</v>
      </c>
      <c r="I100" s="39" t="s">
        <v>11</v>
      </c>
    </row>
    <row r="101" spans="1:9" x14ac:dyDescent="0.25">
      <c r="A101" s="38">
        <v>2013</v>
      </c>
      <c r="B101" s="39" t="s">
        <v>13</v>
      </c>
      <c r="C101" s="39" t="s">
        <v>6</v>
      </c>
      <c r="D101" s="38">
        <v>4840865</v>
      </c>
      <c r="E101" s="39" t="s">
        <v>8</v>
      </c>
      <c r="F101" s="38">
        <v>8002627</v>
      </c>
      <c r="G101" s="39" t="s">
        <v>9</v>
      </c>
      <c r="H101" s="39" t="s">
        <v>83</v>
      </c>
      <c r="I101" s="39" t="s">
        <v>11</v>
      </c>
    </row>
    <row r="102" spans="1:9" x14ac:dyDescent="0.25">
      <c r="A102" s="38">
        <v>2013</v>
      </c>
      <c r="B102" s="39" t="s">
        <v>15</v>
      </c>
      <c r="C102" s="39" t="s">
        <v>6</v>
      </c>
      <c r="D102" s="38">
        <v>37660613</v>
      </c>
      <c r="E102" s="39" t="s">
        <v>8</v>
      </c>
      <c r="F102" s="38">
        <v>71464047</v>
      </c>
      <c r="G102" s="39" t="s">
        <v>9</v>
      </c>
      <c r="H102" s="39" t="s">
        <v>83</v>
      </c>
      <c r="I102" s="39" t="s">
        <v>11</v>
      </c>
    </row>
    <row r="103" spans="1:9" x14ac:dyDescent="0.25">
      <c r="A103" s="38">
        <v>2013</v>
      </c>
      <c r="B103" s="39" t="s">
        <v>16</v>
      </c>
      <c r="C103" s="39" t="s">
        <v>6</v>
      </c>
      <c r="D103" s="38">
        <v>117135693</v>
      </c>
      <c r="E103" s="39" t="s">
        <v>8</v>
      </c>
      <c r="F103" s="38">
        <v>218573175</v>
      </c>
      <c r="G103" s="39" t="s">
        <v>9</v>
      </c>
      <c r="H103" s="39" t="s">
        <v>83</v>
      </c>
      <c r="I103" s="39" t="s">
        <v>11</v>
      </c>
    </row>
    <row r="104" spans="1:9" x14ac:dyDescent="0.25">
      <c r="A104" s="38">
        <v>2013</v>
      </c>
      <c r="B104" s="39" t="s">
        <v>84</v>
      </c>
      <c r="C104" s="39" t="s">
        <v>6</v>
      </c>
      <c r="D104" s="38">
        <v>100584</v>
      </c>
      <c r="E104" s="39" t="s">
        <v>8</v>
      </c>
      <c r="F104" s="38">
        <v>243774</v>
      </c>
      <c r="G104" s="39" t="s">
        <v>9</v>
      </c>
      <c r="H104" s="39" t="s">
        <v>83</v>
      </c>
      <c r="I104" s="39" t="s">
        <v>11</v>
      </c>
    </row>
    <row r="105" spans="1:9" x14ac:dyDescent="0.25">
      <c r="A105" s="38">
        <v>2013</v>
      </c>
      <c r="B105" s="39" t="s">
        <v>17</v>
      </c>
      <c r="C105" s="39" t="s">
        <v>6</v>
      </c>
      <c r="D105" s="38">
        <v>7148863</v>
      </c>
      <c r="E105" s="39" t="s">
        <v>8</v>
      </c>
      <c r="F105" s="38">
        <v>7457231</v>
      </c>
      <c r="G105" s="39" t="s">
        <v>9</v>
      </c>
      <c r="H105" s="39" t="s">
        <v>83</v>
      </c>
      <c r="I105" s="39" t="s">
        <v>11</v>
      </c>
    </row>
    <row r="106" spans="1:9" x14ac:dyDescent="0.25">
      <c r="A106" s="38">
        <v>2013</v>
      </c>
      <c r="B106" s="39" t="s">
        <v>18</v>
      </c>
      <c r="C106" s="39" t="s">
        <v>6</v>
      </c>
      <c r="D106" s="38">
        <v>24802443</v>
      </c>
      <c r="E106" s="39" t="s">
        <v>8</v>
      </c>
      <c r="F106" s="38">
        <v>49392672</v>
      </c>
      <c r="G106" s="39" t="s">
        <v>9</v>
      </c>
      <c r="H106" s="39" t="s">
        <v>83</v>
      </c>
      <c r="I106" s="39" t="s">
        <v>11</v>
      </c>
    </row>
    <row r="107" spans="1:9" x14ac:dyDescent="0.25">
      <c r="A107" s="38">
        <v>2014</v>
      </c>
      <c r="B107" s="39" t="s">
        <v>13</v>
      </c>
      <c r="C107" s="39" t="s">
        <v>6</v>
      </c>
      <c r="D107" s="38">
        <v>2393615</v>
      </c>
      <c r="E107" s="39" t="s">
        <v>8</v>
      </c>
      <c r="F107" s="38">
        <v>5339171</v>
      </c>
      <c r="G107" s="39" t="s">
        <v>9</v>
      </c>
      <c r="H107" s="39" t="s">
        <v>83</v>
      </c>
      <c r="I107" s="39" t="s">
        <v>11</v>
      </c>
    </row>
    <row r="108" spans="1:9" x14ac:dyDescent="0.25">
      <c r="A108" s="38">
        <v>2014</v>
      </c>
      <c r="B108" s="39" t="s">
        <v>15</v>
      </c>
      <c r="C108" s="39" t="s">
        <v>6</v>
      </c>
      <c r="D108" s="38">
        <v>33591810</v>
      </c>
      <c r="E108" s="39" t="s">
        <v>8</v>
      </c>
      <c r="F108" s="38">
        <v>70196863</v>
      </c>
      <c r="G108" s="39" t="s">
        <v>9</v>
      </c>
      <c r="H108" s="39" t="s">
        <v>83</v>
      </c>
      <c r="I108" s="39" t="s">
        <v>11</v>
      </c>
    </row>
    <row r="109" spans="1:9" x14ac:dyDescent="0.25">
      <c r="A109" s="38">
        <v>2014</v>
      </c>
      <c r="B109" s="39" t="s">
        <v>16</v>
      </c>
      <c r="C109" s="39" t="s">
        <v>6</v>
      </c>
      <c r="D109" s="38">
        <v>103110891</v>
      </c>
      <c r="E109" s="39" t="s">
        <v>8</v>
      </c>
      <c r="F109" s="38">
        <v>194343516</v>
      </c>
      <c r="G109" s="39" t="s">
        <v>9</v>
      </c>
      <c r="H109" s="39" t="s">
        <v>83</v>
      </c>
      <c r="I109" s="39" t="s">
        <v>11</v>
      </c>
    </row>
    <row r="110" spans="1:9" x14ac:dyDescent="0.25">
      <c r="A110" s="38">
        <v>2014</v>
      </c>
      <c r="B110" s="39" t="s">
        <v>17</v>
      </c>
      <c r="C110" s="39" t="s">
        <v>6</v>
      </c>
      <c r="D110" s="38">
        <v>9202120</v>
      </c>
      <c r="E110" s="39" t="s">
        <v>8</v>
      </c>
      <c r="F110" s="38">
        <v>11562974</v>
      </c>
      <c r="G110" s="39" t="s">
        <v>9</v>
      </c>
      <c r="H110" s="39" t="s">
        <v>83</v>
      </c>
      <c r="I110" s="39" t="s">
        <v>11</v>
      </c>
    </row>
    <row r="111" spans="1:9" x14ac:dyDescent="0.25">
      <c r="A111" s="38">
        <v>2014</v>
      </c>
      <c r="B111" s="39" t="s">
        <v>18</v>
      </c>
      <c r="C111" s="39" t="s">
        <v>6</v>
      </c>
      <c r="D111" s="38">
        <v>20939836</v>
      </c>
      <c r="E111" s="39" t="s">
        <v>8</v>
      </c>
      <c r="F111" s="38">
        <v>44097319</v>
      </c>
      <c r="G111" s="39" t="s">
        <v>9</v>
      </c>
      <c r="H111" s="39" t="s">
        <v>83</v>
      </c>
      <c r="I111" s="39" t="s">
        <v>11</v>
      </c>
    </row>
    <row r="112" spans="1:9" x14ac:dyDescent="0.25">
      <c r="A112" s="38">
        <v>2014</v>
      </c>
      <c r="B112" s="39" t="s">
        <v>56</v>
      </c>
      <c r="C112" s="39" t="s">
        <v>6</v>
      </c>
      <c r="D112" s="38">
        <v>19595</v>
      </c>
      <c r="E112" s="39" t="s">
        <v>8</v>
      </c>
      <c r="F112" s="38">
        <v>44928</v>
      </c>
      <c r="G112" s="39" t="s">
        <v>9</v>
      </c>
      <c r="H112" s="39" t="s">
        <v>83</v>
      </c>
      <c r="I112" s="39" t="s">
        <v>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workbookViewId="0">
      <selection activeCell="A46" sqref="A46:XFD60"/>
    </sheetView>
  </sheetViews>
  <sheetFormatPr baseColWidth="10" defaultRowHeight="15" x14ac:dyDescent="0.25"/>
  <cols>
    <col min="2" max="2" width="23.28515625" customWidth="1"/>
    <col min="3" max="3" width="18.85546875" customWidth="1"/>
    <col min="7" max="7" width="23.5703125" customWidth="1"/>
    <col min="9" max="9" width="45.140625" customWidth="1"/>
  </cols>
  <sheetData>
    <row r="1" spans="1:9" x14ac:dyDescent="0.25">
      <c r="A1" t="s">
        <v>0</v>
      </c>
      <c r="B1" t="s">
        <v>23</v>
      </c>
      <c r="C1" t="s">
        <v>22</v>
      </c>
      <c r="D1" t="s">
        <v>1</v>
      </c>
      <c r="E1" t="s">
        <v>2</v>
      </c>
      <c r="F1" t="s">
        <v>24</v>
      </c>
      <c r="G1" t="s">
        <v>3</v>
      </c>
      <c r="H1" t="s">
        <v>4</v>
      </c>
      <c r="I1" t="s">
        <v>5</v>
      </c>
    </row>
    <row r="2" spans="1:9" x14ac:dyDescent="0.25">
      <c r="A2" s="40">
        <v>2000</v>
      </c>
      <c r="B2" s="41" t="s">
        <v>17</v>
      </c>
      <c r="C2" s="41" t="s">
        <v>87</v>
      </c>
      <c r="D2" s="40">
        <v>40596060</v>
      </c>
      <c r="E2" s="41" t="s">
        <v>8</v>
      </c>
      <c r="F2" s="40">
        <v>35596821</v>
      </c>
      <c r="G2" s="41" t="s">
        <v>9</v>
      </c>
      <c r="H2" s="41" t="s">
        <v>83</v>
      </c>
      <c r="I2" s="41" t="s">
        <v>11</v>
      </c>
    </row>
    <row r="3" spans="1:9" x14ac:dyDescent="0.25">
      <c r="A3" s="40">
        <v>2000</v>
      </c>
      <c r="B3" s="41" t="s">
        <v>17</v>
      </c>
      <c r="C3" s="41" t="s">
        <v>58</v>
      </c>
      <c r="D3" s="40">
        <v>7490439</v>
      </c>
      <c r="E3" s="41" t="s">
        <v>8</v>
      </c>
      <c r="F3" s="40">
        <v>5484363</v>
      </c>
      <c r="G3" s="41" t="s">
        <v>9</v>
      </c>
      <c r="H3" s="41" t="s">
        <v>83</v>
      </c>
      <c r="I3" s="41" t="s">
        <v>11</v>
      </c>
    </row>
    <row r="4" spans="1:9" x14ac:dyDescent="0.25">
      <c r="A4" s="40">
        <v>2000</v>
      </c>
      <c r="B4" s="41" t="s">
        <v>17</v>
      </c>
      <c r="C4" s="41" t="s">
        <v>6</v>
      </c>
      <c r="D4" s="40">
        <v>5036797</v>
      </c>
      <c r="E4" s="41" t="s">
        <v>8</v>
      </c>
      <c r="F4" s="40">
        <v>4262740</v>
      </c>
      <c r="G4" s="41" t="s">
        <v>9</v>
      </c>
      <c r="H4" s="41" t="s">
        <v>83</v>
      </c>
      <c r="I4" s="41" t="s">
        <v>11</v>
      </c>
    </row>
    <row r="5" spans="1:9" x14ac:dyDescent="0.25">
      <c r="A5" s="40">
        <v>2000</v>
      </c>
      <c r="B5" s="41" t="s">
        <v>17</v>
      </c>
      <c r="C5" s="41" t="s">
        <v>88</v>
      </c>
      <c r="D5" s="40">
        <v>59948152</v>
      </c>
      <c r="E5" s="41" t="s">
        <v>8</v>
      </c>
      <c r="F5" s="40">
        <v>47512090</v>
      </c>
      <c r="G5" s="41" t="s">
        <v>9</v>
      </c>
      <c r="H5" s="41" t="s">
        <v>83</v>
      </c>
      <c r="I5" s="41" t="s">
        <v>11</v>
      </c>
    </row>
    <row r="6" spans="1:9" x14ac:dyDescent="0.25">
      <c r="A6" s="40">
        <v>2000</v>
      </c>
      <c r="B6" s="41" t="s">
        <v>17</v>
      </c>
      <c r="C6" s="41" t="s">
        <v>89</v>
      </c>
      <c r="D6" s="40">
        <v>36450328</v>
      </c>
      <c r="E6" s="41" t="s">
        <v>8</v>
      </c>
      <c r="F6" s="40">
        <v>36788910</v>
      </c>
      <c r="G6" s="41" t="s">
        <v>9</v>
      </c>
      <c r="H6" s="41" t="s">
        <v>83</v>
      </c>
      <c r="I6" s="41" t="s">
        <v>11</v>
      </c>
    </row>
    <row r="7" spans="1:9" x14ac:dyDescent="0.25">
      <c r="A7" s="40">
        <v>2000</v>
      </c>
      <c r="B7" s="41" t="s">
        <v>17</v>
      </c>
      <c r="C7" s="41" t="s">
        <v>20</v>
      </c>
      <c r="D7" s="40">
        <v>186413416</v>
      </c>
      <c r="E7" s="41" t="s">
        <v>8</v>
      </c>
      <c r="F7" s="40">
        <v>160234463</v>
      </c>
      <c r="G7" s="41" t="s">
        <v>9</v>
      </c>
      <c r="H7" s="41" t="s">
        <v>83</v>
      </c>
      <c r="I7" s="41" t="s">
        <v>11</v>
      </c>
    </row>
    <row r="8" spans="1:9" x14ac:dyDescent="0.25">
      <c r="A8" s="40">
        <v>2001</v>
      </c>
      <c r="B8" s="41" t="s">
        <v>17</v>
      </c>
      <c r="C8" s="41" t="s">
        <v>87</v>
      </c>
      <c r="D8" s="40">
        <v>24181332</v>
      </c>
      <c r="E8" s="41" t="s">
        <v>8</v>
      </c>
      <c r="F8" s="40">
        <v>22100754</v>
      </c>
      <c r="G8" s="41" t="s">
        <v>9</v>
      </c>
      <c r="H8" s="41" t="s">
        <v>83</v>
      </c>
      <c r="I8" s="41" t="s">
        <v>11</v>
      </c>
    </row>
    <row r="9" spans="1:9" x14ac:dyDescent="0.25">
      <c r="A9" s="40">
        <v>2001</v>
      </c>
      <c r="B9" s="41" t="s">
        <v>17</v>
      </c>
      <c r="C9" s="41" t="s">
        <v>58</v>
      </c>
      <c r="D9" s="40">
        <v>6690434</v>
      </c>
      <c r="E9" s="41" t="s">
        <v>8</v>
      </c>
      <c r="F9" s="40">
        <v>5235536</v>
      </c>
      <c r="G9" s="41" t="s">
        <v>9</v>
      </c>
      <c r="H9" s="41" t="s">
        <v>83</v>
      </c>
      <c r="I9" s="41" t="s">
        <v>11</v>
      </c>
    </row>
    <row r="10" spans="1:9" x14ac:dyDescent="0.25">
      <c r="A10" s="40">
        <v>2001</v>
      </c>
      <c r="B10" s="41" t="s">
        <v>17</v>
      </c>
      <c r="C10" s="41" t="s">
        <v>6</v>
      </c>
      <c r="D10" s="40">
        <v>12026592</v>
      </c>
      <c r="E10" s="41" t="s">
        <v>8</v>
      </c>
      <c r="F10" s="40">
        <v>6613217</v>
      </c>
      <c r="G10" s="41" t="s">
        <v>9</v>
      </c>
      <c r="H10" s="41" t="s">
        <v>83</v>
      </c>
      <c r="I10" s="41" t="s">
        <v>11</v>
      </c>
    </row>
    <row r="11" spans="1:9" x14ac:dyDescent="0.25">
      <c r="A11" s="40">
        <v>2001</v>
      </c>
      <c r="B11" s="41" t="s">
        <v>17</v>
      </c>
      <c r="C11" s="41" t="s">
        <v>88</v>
      </c>
      <c r="D11" s="40">
        <v>64266072</v>
      </c>
      <c r="E11" s="41" t="s">
        <v>8</v>
      </c>
      <c r="F11" s="40">
        <v>44292147</v>
      </c>
      <c r="G11" s="41" t="s">
        <v>9</v>
      </c>
      <c r="H11" s="41" t="s">
        <v>83</v>
      </c>
      <c r="I11" s="41" t="s">
        <v>11</v>
      </c>
    </row>
    <row r="12" spans="1:9" x14ac:dyDescent="0.25">
      <c r="A12" s="40">
        <v>2001</v>
      </c>
      <c r="B12" s="41" t="s">
        <v>17</v>
      </c>
      <c r="C12" s="41" t="s">
        <v>89</v>
      </c>
      <c r="D12" s="40">
        <v>33905452</v>
      </c>
      <c r="E12" s="41" t="s">
        <v>8</v>
      </c>
      <c r="F12" s="40">
        <v>27244171</v>
      </c>
      <c r="G12" s="41" t="s">
        <v>9</v>
      </c>
      <c r="H12" s="41" t="s">
        <v>83</v>
      </c>
      <c r="I12" s="41" t="s">
        <v>11</v>
      </c>
    </row>
    <row r="13" spans="1:9" x14ac:dyDescent="0.25">
      <c r="A13" s="40">
        <v>2001</v>
      </c>
      <c r="B13" s="41" t="s">
        <v>17</v>
      </c>
      <c r="C13" s="41" t="s">
        <v>20</v>
      </c>
      <c r="D13" s="40">
        <v>180103991</v>
      </c>
      <c r="E13" s="41" t="s">
        <v>8</v>
      </c>
      <c r="F13" s="40">
        <v>134233245</v>
      </c>
      <c r="G13" s="41" t="s">
        <v>9</v>
      </c>
      <c r="H13" s="41" t="s">
        <v>83</v>
      </c>
      <c r="I13" s="41" t="s">
        <v>11</v>
      </c>
    </row>
    <row r="14" spans="1:9" x14ac:dyDescent="0.25">
      <c r="A14" s="40">
        <v>2002</v>
      </c>
      <c r="B14" s="41" t="s">
        <v>17</v>
      </c>
      <c r="C14" s="41" t="s">
        <v>87</v>
      </c>
      <c r="D14" s="40">
        <v>33835204</v>
      </c>
      <c r="E14" s="41" t="s">
        <v>8</v>
      </c>
      <c r="F14" s="40">
        <v>21658050</v>
      </c>
      <c r="G14" s="41" t="s">
        <v>9</v>
      </c>
      <c r="H14" s="41" t="s">
        <v>83</v>
      </c>
      <c r="I14" s="41" t="s">
        <v>11</v>
      </c>
    </row>
    <row r="15" spans="1:9" x14ac:dyDescent="0.25">
      <c r="A15" s="40">
        <v>2002</v>
      </c>
      <c r="B15" s="41" t="s">
        <v>17</v>
      </c>
      <c r="C15" s="41" t="s">
        <v>58</v>
      </c>
      <c r="D15" s="40">
        <v>4223819</v>
      </c>
      <c r="E15" s="41" t="s">
        <v>8</v>
      </c>
      <c r="F15" s="40">
        <v>2162174</v>
      </c>
      <c r="G15" s="41" t="s">
        <v>9</v>
      </c>
      <c r="H15" s="41" t="s">
        <v>83</v>
      </c>
      <c r="I15" s="41" t="s">
        <v>11</v>
      </c>
    </row>
    <row r="16" spans="1:9" x14ac:dyDescent="0.25">
      <c r="A16" s="40">
        <v>2002</v>
      </c>
      <c r="B16" s="41" t="s">
        <v>17</v>
      </c>
      <c r="C16" s="41" t="s">
        <v>6</v>
      </c>
      <c r="D16" s="40">
        <v>16227425</v>
      </c>
      <c r="E16" s="41" t="s">
        <v>8</v>
      </c>
      <c r="F16" s="40">
        <v>9376619</v>
      </c>
      <c r="G16" s="41" t="s">
        <v>9</v>
      </c>
      <c r="H16" s="41" t="s">
        <v>83</v>
      </c>
      <c r="I16" s="41" t="s">
        <v>11</v>
      </c>
    </row>
    <row r="17" spans="1:9" x14ac:dyDescent="0.25">
      <c r="A17" s="40">
        <v>2002</v>
      </c>
      <c r="B17" s="41" t="s">
        <v>17</v>
      </c>
      <c r="C17" s="41" t="s">
        <v>88</v>
      </c>
      <c r="D17" s="40">
        <v>61790148</v>
      </c>
      <c r="E17" s="41" t="s">
        <v>8</v>
      </c>
      <c r="F17" s="40">
        <v>36862449</v>
      </c>
      <c r="G17" s="41" t="s">
        <v>9</v>
      </c>
      <c r="H17" s="41" t="s">
        <v>83</v>
      </c>
      <c r="I17" s="41" t="s">
        <v>11</v>
      </c>
    </row>
    <row r="18" spans="1:9" x14ac:dyDescent="0.25">
      <c r="A18" s="40">
        <v>2002</v>
      </c>
      <c r="B18" s="41" t="s">
        <v>17</v>
      </c>
      <c r="C18" s="41" t="s">
        <v>89</v>
      </c>
      <c r="D18" s="40">
        <v>44928232</v>
      </c>
      <c r="E18" s="41" t="s">
        <v>8</v>
      </c>
      <c r="F18" s="40">
        <v>29716963</v>
      </c>
      <c r="G18" s="41" t="s">
        <v>9</v>
      </c>
      <c r="H18" s="41" t="s">
        <v>83</v>
      </c>
      <c r="I18" s="41" t="s">
        <v>11</v>
      </c>
    </row>
    <row r="19" spans="1:9" x14ac:dyDescent="0.25">
      <c r="A19" s="40">
        <v>2002</v>
      </c>
      <c r="B19" s="41" t="s">
        <v>17</v>
      </c>
      <c r="C19" s="41" t="s">
        <v>20</v>
      </c>
      <c r="D19" s="40">
        <v>207491061</v>
      </c>
      <c r="E19" s="41" t="s">
        <v>8</v>
      </c>
      <c r="F19" s="40">
        <v>127393028</v>
      </c>
      <c r="G19" s="41" t="s">
        <v>9</v>
      </c>
      <c r="H19" s="41" t="s">
        <v>83</v>
      </c>
      <c r="I19" s="41" t="s">
        <v>11</v>
      </c>
    </row>
    <row r="20" spans="1:9" x14ac:dyDescent="0.25">
      <c r="A20" s="40">
        <v>2003</v>
      </c>
      <c r="B20" s="41" t="s">
        <v>17</v>
      </c>
      <c r="C20" s="41" t="s">
        <v>87</v>
      </c>
      <c r="D20" s="40">
        <v>26926556</v>
      </c>
      <c r="E20" s="41" t="s">
        <v>8</v>
      </c>
      <c r="F20" s="40">
        <v>28554208</v>
      </c>
      <c r="G20" s="41" t="s">
        <v>9</v>
      </c>
      <c r="H20" s="41" t="s">
        <v>83</v>
      </c>
      <c r="I20" s="41" t="s">
        <v>11</v>
      </c>
    </row>
    <row r="21" spans="1:9" x14ac:dyDescent="0.25">
      <c r="A21" s="40">
        <v>2003</v>
      </c>
      <c r="B21" s="41" t="s">
        <v>17</v>
      </c>
      <c r="C21" s="41" t="s">
        <v>58</v>
      </c>
      <c r="D21" s="40">
        <v>4219043</v>
      </c>
      <c r="E21" s="41" t="s">
        <v>8</v>
      </c>
      <c r="F21" s="40">
        <v>2909461</v>
      </c>
      <c r="G21" s="41" t="s">
        <v>9</v>
      </c>
      <c r="H21" s="41" t="s">
        <v>83</v>
      </c>
      <c r="I21" s="41" t="s">
        <v>11</v>
      </c>
    </row>
    <row r="22" spans="1:9" x14ac:dyDescent="0.25">
      <c r="A22" s="40">
        <v>2003</v>
      </c>
      <c r="B22" s="41" t="s">
        <v>17</v>
      </c>
      <c r="C22" s="41" t="s">
        <v>6</v>
      </c>
      <c r="D22" s="40">
        <v>15331894</v>
      </c>
      <c r="E22" s="41" t="s">
        <v>8</v>
      </c>
      <c r="F22" s="40">
        <v>12620774</v>
      </c>
      <c r="G22" s="41" t="s">
        <v>9</v>
      </c>
      <c r="H22" s="41" t="s">
        <v>83</v>
      </c>
      <c r="I22" s="41" t="s">
        <v>11</v>
      </c>
    </row>
    <row r="23" spans="1:9" x14ac:dyDescent="0.25">
      <c r="A23" s="40">
        <v>2003</v>
      </c>
      <c r="B23" s="41" t="s">
        <v>17</v>
      </c>
      <c r="C23" s="41" t="s">
        <v>88</v>
      </c>
      <c r="D23" s="40">
        <v>72860376</v>
      </c>
      <c r="E23" s="41" t="s">
        <v>8</v>
      </c>
      <c r="F23" s="40">
        <v>66054437</v>
      </c>
      <c r="G23" s="41" t="s">
        <v>9</v>
      </c>
      <c r="H23" s="41" t="s">
        <v>83</v>
      </c>
      <c r="I23" s="41" t="s">
        <v>11</v>
      </c>
    </row>
    <row r="24" spans="1:9" x14ac:dyDescent="0.25">
      <c r="A24" s="40">
        <v>2003</v>
      </c>
      <c r="B24" s="41" t="s">
        <v>17</v>
      </c>
      <c r="C24" s="41" t="s">
        <v>89</v>
      </c>
      <c r="D24" s="40">
        <v>37874100</v>
      </c>
      <c r="E24" s="41" t="s">
        <v>8</v>
      </c>
      <c r="F24" s="40">
        <v>34580131</v>
      </c>
      <c r="G24" s="41" t="s">
        <v>9</v>
      </c>
      <c r="H24" s="41" t="s">
        <v>83</v>
      </c>
      <c r="I24" s="41" t="s">
        <v>11</v>
      </c>
    </row>
    <row r="25" spans="1:9" x14ac:dyDescent="0.25">
      <c r="A25" s="40">
        <v>2003</v>
      </c>
      <c r="B25" s="41" t="s">
        <v>17</v>
      </c>
      <c r="C25" s="41" t="s">
        <v>20</v>
      </c>
      <c r="D25" s="40">
        <v>198264399</v>
      </c>
      <c r="E25" s="41" t="s">
        <v>8</v>
      </c>
      <c r="F25" s="40">
        <v>183715365</v>
      </c>
      <c r="G25" s="41" t="s">
        <v>9</v>
      </c>
      <c r="H25" s="41" t="s">
        <v>83</v>
      </c>
      <c r="I25" s="41" t="s">
        <v>11</v>
      </c>
    </row>
    <row r="26" spans="1:9" x14ac:dyDescent="0.25">
      <c r="A26" s="40">
        <v>2004</v>
      </c>
      <c r="B26" s="41" t="s">
        <v>17</v>
      </c>
      <c r="C26" s="41" t="s">
        <v>87</v>
      </c>
      <c r="D26" s="40">
        <v>32991824</v>
      </c>
      <c r="E26" s="41" t="s">
        <v>8</v>
      </c>
      <c r="F26" s="40">
        <v>36846371</v>
      </c>
      <c r="G26" s="41" t="s">
        <v>9</v>
      </c>
      <c r="H26" s="41" t="s">
        <v>83</v>
      </c>
      <c r="I26" s="41" t="s">
        <v>11</v>
      </c>
    </row>
    <row r="27" spans="1:9" x14ac:dyDescent="0.25">
      <c r="A27" s="40">
        <v>2004</v>
      </c>
      <c r="B27" s="41" t="s">
        <v>17</v>
      </c>
      <c r="C27" s="41" t="s">
        <v>58</v>
      </c>
      <c r="D27" s="40">
        <v>4382729</v>
      </c>
      <c r="E27" s="41" t="s">
        <v>8</v>
      </c>
      <c r="F27" s="40">
        <v>4011793</v>
      </c>
      <c r="G27" s="41" t="s">
        <v>9</v>
      </c>
      <c r="H27" s="41" t="s">
        <v>83</v>
      </c>
      <c r="I27" s="41" t="s">
        <v>11</v>
      </c>
    </row>
    <row r="28" spans="1:9" x14ac:dyDescent="0.25">
      <c r="A28" s="40">
        <v>2004</v>
      </c>
      <c r="B28" s="41" t="s">
        <v>17</v>
      </c>
      <c r="C28" s="41" t="s">
        <v>6</v>
      </c>
      <c r="D28" s="40">
        <v>16233213</v>
      </c>
      <c r="E28" s="41" t="s">
        <v>8</v>
      </c>
      <c r="F28" s="40">
        <v>16762454</v>
      </c>
      <c r="G28" s="41" t="s">
        <v>9</v>
      </c>
      <c r="H28" s="41" t="s">
        <v>83</v>
      </c>
      <c r="I28" s="41" t="s">
        <v>11</v>
      </c>
    </row>
    <row r="29" spans="1:9" x14ac:dyDescent="0.25">
      <c r="A29" s="40">
        <v>2004</v>
      </c>
      <c r="B29" s="41" t="s">
        <v>17</v>
      </c>
      <c r="C29" s="41" t="s">
        <v>88</v>
      </c>
      <c r="D29" s="40">
        <v>88196936</v>
      </c>
      <c r="E29" s="41" t="s">
        <v>8</v>
      </c>
      <c r="F29" s="40">
        <v>115125739</v>
      </c>
      <c r="G29" s="41" t="s">
        <v>9</v>
      </c>
      <c r="H29" s="41" t="s">
        <v>83</v>
      </c>
      <c r="I29" s="41" t="s">
        <v>11</v>
      </c>
    </row>
    <row r="30" spans="1:9" x14ac:dyDescent="0.25">
      <c r="A30" s="40">
        <v>2004</v>
      </c>
      <c r="B30" s="41" t="s">
        <v>17</v>
      </c>
      <c r="C30" s="41" t="s">
        <v>89</v>
      </c>
      <c r="D30" s="40">
        <v>50308532</v>
      </c>
      <c r="E30" s="41" t="s">
        <v>8</v>
      </c>
      <c r="F30" s="40">
        <v>61096075</v>
      </c>
      <c r="G30" s="41" t="s">
        <v>9</v>
      </c>
      <c r="H30" s="41" t="s">
        <v>83</v>
      </c>
      <c r="I30" s="41" t="s">
        <v>11</v>
      </c>
    </row>
    <row r="31" spans="1:9" x14ac:dyDescent="0.25">
      <c r="A31" s="40">
        <v>2004</v>
      </c>
      <c r="B31" s="41" t="s">
        <v>17</v>
      </c>
      <c r="C31" s="41" t="s">
        <v>20</v>
      </c>
      <c r="D31" s="40">
        <v>237110452</v>
      </c>
      <c r="E31" s="41" t="s">
        <v>8</v>
      </c>
      <c r="F31" s="40">
        <v>283911442</v>
      </c>
      <c r="G31" s="41" t="s">
        <v>9</v>
      </c>
      <c r="H31" s="41" t="s">
        <v>83</v>
      </c>
      <c r="I31" s="41" t="s">
        <v>11</v>
      </c>
    </row>
    <row r="32" spans="1:9" x14ac:dyDescent="0.25">
      <c r="A32" s="40">
        <v>2005</v>
      </c>
      <c r="B32" s="41" t="s">
        <v>17</v>
      </c>
      <c r="C32" s="41" t="s">
        <v>87</v>
      </c>
      <c r="D32" s="40">
        <v>32262560</v>
      </c>
      <c r="E32" s="41" t="s">
        <v>8</v>
      </c>
      <c r="F32" s="40">
        <v>40959960</v>
      </c>
      <c r="G32" s="41" t="s">
        <v>9</v>
      </c>
      <c r="H32" s="41" t="s">
        <v>83</v>
      </c>
      <c r="I32" s="41" t="s">
        <v>11</v>
      </c>
    </row>
    <row r="33" spans="1:9" x14ac:dyDescent="0.25">
      <c r="A33" s="40">
        <v>2005</v>
      </c>
      <c r="B33" s="41" t="s">
        <v>17</v>
      </c>
      <c r="C33" s="41" t="s">
        <v>58</v>
      </c>
      <c r="D33" s="40">
        <v>3116350</v>
      </c>
      <c r="E33" s="41" t="s">
        <v>8</v>
      </c>
      <c r="F33" s="40">
        <v>3357337</v>
      </c>
      <c r="G33" s="41" t="s">
        <v>9</v>
      </c>
      <c r="H33" s="41" t="s">
        <v>83</v>
      </c>
      <c r="I33" s="41" t="s">
        <v>11</v>
      </c>
    </row>
    <row r="34" spans="1:9" x14ac:dyDescent="0.25">
      <c r="A34" s="40">
        <v>2005</v>
      </c>
      <c r="B34" s="41" t="s">
        <v>17</v>
      </c>
      <c r="C34" s="41" t="s">
        <v>6</v>
      </c>
      <c r="D34" s="40">
        <v>13500081</v>
      </c>
      <c r="E34" s="41" t="s">
        <v>8</v>
      </c>
      <c r="F34" s="40">
        <v>14605806</v>
      </c>
      <c r="G34" s="41" t="s">
        <v>9</v>
      </c>
      <c r="H34" s="41" t="s">
        <v>83</v>
      </c>
      <c r="I34" s="41" t="s">
        <v>11</v>
      </c>
    </row>
    <row r="35" spans="1:9" x14ac:dyDescent="0.25">
      <c r="A35" s="40">
        <v>2005</v>
      </c>
      <c r="B35" s="41" t="s">
        <v>17</v>
      </c>
      <c r="C35" s="41" t="s">
        <v>88</v>
      </c>
      <c r="D35" s="40">
        <v>80261824</v>
      </c>
      <c r="E35" s="41" t="s">
        <v>8</v>
      </c>
      <c r="F35" s="40">
        <v>104189507</v>
      </c>
      <c r="G35" s="41" t="s">
        <v>9</v>
      </c>
      <c r="H35" s="41" t="s">
        <v>83</v>
      </c>
      <c r="I35" s="41" t="s">
        <v>11</v>
      </c>
    </row>
    <row r="36" spans="1:9" x14ac:dyDescent="0.25">
      <c r="A36" s="40">
        <v>2005</v>
      </c>
      <c r="B36" s="41" t="s">
        <v>17</v>
      </c>
      <c r="C36" s="41" t="s">
        <v>89</v>
      </c>
      <c r="D36" s="40">
        <v>57572556</v>
      </c>
      <c r="E36" s="41" t="s">
        <v>8</v>
      </c>
      <c r="F36" s="40">
        <v>81709934</v>
      </c>
      <c r="G36" s="41" t="s">
        <v>9</v>
      </c>
      <c r="H36" s="41" t="s">
        <v>83</v>
      </c>
      <c r="I36" s="41" t="s">
        <v>11</v>
      </c>
    </row>
    <row r="37" spans="1:9" x14ac:dyDescent="0.25">
      <c r="A37" s="40">
        <v>2005</v>
      </c>
      <c r="B37" s="41" t="s">
        <v>17</v>
      </c>
      <c r="C37" s="41" t="s">
        <v>20</v>
      </c>
      <c r="D37" s="40">
        <v>229948128</v>
      </c>
      <c r="E37" s="41" t="s">
        <v>8</v>
      </c>
      <c r="F37" s="40">
        <v>295623051</v>
      </c>
      <c r="G37" s="41" t="s">
        <v>9</v>
      </c>
      <c r="H37" s="41" t="s">
        <v>83</v>
      </c>
      <c r="I37" s="41" t="s">
        <v>11</v>
      </c>
    </row>
    <row r="38" spans="1:9" x14ac:dyDescent="0.25">
      <c r="A38" s="40">
        <v>2006</v>
      </c>
      <c r="B38" s="41" t="s">
        <v>17</v>
      </c>
      <c r="C38" s="41" t="s">
        <v>87</v>
      </c>
      <c r="D38" s="40">
        <v>29925924</v>
      </c>
      <c r="E38" s="41" t="s">
        <v>8</v>
      </c>
      <c r="F38" s="40">
        <v>36894981</v>
      </c>
      <c r="G38" s="41" t="s">
        <v>9</v>
      </c>
      <c r="H38" s="41" t="s">
        <v>83</v>
      </c>
      <c r="I38" s="41" t="s">
        <v>11</v>
      </c>
    </row>
    <row r="39" spans="1:9" x14ac:dyDescent="0.25">
      <c r="A39" s="40">
        <v>2006</v>
      </c>
      <c r="B39" s="41" t="s">
        <v>17</v>
      </c>
      <c r="C39" s="41" t="s">
        <v>58</v>
      </c>
      <c r="D39" s="40">
        <v>2108533</v>
      </c>
      <c r="E39" s="41" t="s">
        <v>8</v>
      </c>
      <c r="F39" s="40">
        <v>2157400</v>
      </c>
      <c r="G39" s="41" t="s">
        <v>9</v>
      </c>
      <c r="H39" s="41" t="s">
        <v>83</v>
      </c>
      <c r="I39" s="41" t="s">
        <v>11</v>
      </c>
    </row>
    <row r="40" spans="1:9" x14ac:dyDescent="0.25">
      <c r="A40" s="40">
        <v>2006</v>
      </c>
      <c r="B40" s="41" t="s">
        <v>17</v>
      </c>
      <c r="C40" s="41" t="s">
        <v>6</v>
      </c>
      <c r="D40" s="40">
        <v>13315680</v>
      </c>
      <c r="E40" s="41" t="s">
        <v>8</v>
      </c>
      <c r="F40" s="40">
        <v>12762707</v>
      </c>
      <c r="G40" s="41" t="s">
        <v>9</v>
      </c>
      <c r="H40" s="41" t="s">
        <v>83</v>
      </c>
      <c r="I40" s="41" t="s">
        <v>11</v>
      </c>
    </row>
    <row r="41" spans="1:9" x14ac:dyDescent="0.25">
      <c r="A41" s="40">
        <v>2006</v>
      </c>
      <c r="B41" s="41" t="s">
        <v>17</v>
      </c>
      <c r="C41" s="41" t="s">
        <v>88</v>
      </c>
      <c r="D41" s="40">
        <v>77180360</v>
      </c>
      <c r="E41" s="41" t="s">
        <v>8</v>
      </c>
      <c r="F41" s="40">
        <v>86890646</v>
      </c>
      <c r="G41" s="41" t="s">
        <v>9</v>
      </c>
      <c r="H41" s="41" t="s">
        <v>83</v>
      </c>
      <c r="I41" s="41" t="s">
        <v>11</v>
      </c>
    </row>
    <row r="42" spans="1:9" x14ac:dyDescent="0.25">
      <c r="A42" s="40">
        <v>2006</v>
      </c>
      <c r="B42" s="41" t="s">
        <v>17</v>
      </c>
      <c r="C42" s="41" t="s">
        <v>89</v>
      </c>
      <c r="D42" s="40">
        <v>47277012</v>
      </c>
      <c r="E42" s="41" t="s">
        <v>8</v>
      </c>
      <c r="F42" s="40">
        <v>58837521</v>
      </c>
      <c r="G42" s="41" t="s">
        <v>9</v>
      </c>
      <c r="H42" s="41" t="s">
        <v>83</v>
      </c>
      <c r="I42" s="41" t="s">
        <v>11</v>
      </c>
    </row>
    <row r="43" spans="1:9" x14ac:dyDescent="0.25">
      <c r="A43" s="40">
        <v>2006</v>
      </c>
      <c r="B43" s="41" t="s">
        <v>17</v>
      </c>
      <c r="C43" s="41" t="s">
        <v>20</v>
      </c>
      <c r="D43" s="40">
        <v>284903248</v>
      </c>
      <c r="E43" s="41" t="s">
        <v>8</v>
      </c>
      <c r="F43" s="40">
        <v>254176671</v>
      </c>
      <c r="G43" s="41" t="s">
        <v>9</v>
      </c>
      <c r="H43" s="41" t="s">
        <v>83</v>
      </c>
      <c r="I43" s="41" t="s">
        <v>11</v>
      </c>
    </row>
    <row r="44" spans="1:9" x14ac:dyDescent="0.25">
      <c r="A44" s="40">
        <v>2007</v>
      </c>
      <c r="B44" s="41" t="s">
        <v>17</v>
      </c>
      <c r="C44" s="41" t="s">
        <v>87</v>
      </c>
      <c r="D44" s="40">
        <v>21881560</v>
      </c>
      <c r="E44" s="41" t="s">
        <v>8</v>
      </c>
      <c r="F44" s="40">
        <v>25031584</v>
      </c>
      <c r="G44" s="41" t="s">
        <v>9</v>
      </c>
      <c r="H44" s="41" t="s">
        <v>83</v>
      </c>
      <c r="I44" s="41" t="s">
        <v>11</v>
      </c>
    </row>
    <row r="45" spans="1:9" x14ac:dyDescent="0.25">
      <c r="A45" s="40">
        <v>2007</v>
      </c>
      <c r="B45" s="41" t="s">
        <v>17</v>
      </c>
      <c r="C45" s="41" t="s">
        <v>58</v>
      </c>
      <c r="D45" s="40">
        <v>2801268</v>
      </c>
      <c r="E45" s="41" t="s">
        <v>8</v>
      </c>
      <c r="F45" s="40">
        <v>2903754</v>
      </c>
      <c r="G45" s="41" t="s">
        <v>9</v>
      </c>
      <c r="H45" s="41" t="s">
        <v>83</v>
      </c>
      <c r="I45" s="41" t="s">
        <v>11</v>
      </c>
    </row>
    <row r="46" spans="1:9" x14ac:dyDescent="0.25">
      <c r="A46" s="42">
        <v>2000</v>
      </c>
      <c r="B46" s="43" t="s">
        <v>17</v>
      </c>
      <c r="C46" s="43" t="s">
        <v>56</v>
      </c>
      <c r="D46" s="42">
        <v>11328321</v>
      </c>
      <c r="E46" s="43" t="s">
        <v>8</v>
      </c>
      <c r="F46" s="42">
        <v>9885072</v>
      </c>
      <c r="G46" s="43" t="s">
        <v>9</v>
      </c>
      <c r="H46" s="43" t="s">
        <v>83</v>
      </c>
      <c r="I46" s="43" t="s">
        <v>11</v>
      </c>
    </row>
    <row r="47" spans="1:9" x14ac:dyDescent="0.25">
      <c r="A47" s="42">
        <v>2001</v>
      </c>
      <c r="B47" s="43" t="s">
        <v>17</v>
      </c>
      <c r="C47" s="43" t="s">
        <v>56</v>
      </c>
      <c r="D47" s="42">
        <v>8919264</v>
      </c>
      <c r="E47" s="43" t="s">
        <v>8</v>
      </c>
      <c r="F47" s="42">
        <v>7205352</v>
      </c>
      <c r="G47" s="43" t="s">
        <v>9</v>
      </c>
      <c r="H47" s="43" t="s">
        <v>83</v>
      </c>
      <c r="I47" s="43" t="s">
        <v>11</v>
      </c>
    </row>
    <row r="48" spans="1:9" x14ac:dyDescent="0.25">
      <c r="A48" s="42">
        <v>2002</v>
      </c>
      <c r="B48" s="43" t="s">
        <v>17</v>
      </c>
      <c r="C48" s="43" t="s">
        <v>56</v>
      </c>
      <c r="D48" s="42">
        <v>5881572</v>
      </c>
      <c r="E48" s="43" t="s">
        <v>8</v>
      </c>
      <c r="F48" s="42">
        <v>3570310</v>
      </c>
      <c r="G48" s="43" t="s">
        <v>9</v>
      </c>
      <c r="H48" s="43" t="s">
        <v>83</v>
      </c>
      <c r="I48" s="43" t="s">
        <v>11</v>
      </c>
    </row>
    <row r="49" spans="1:9" x14ac:dyDescent="0.25">
      <c r="A49" s="42">
        <v>2003</v>
      </c>
      <c r="B49" s="43" t="s">
        <v>17</v>
      </c>
      <c r="C49" s="43" t="s">
        <v>56</v>
      </c>
      <c r="D49" s="42">
        <v>2672251</v>
      </c>
      <c r="E49" s="43" t="s">
        <v>8</v>
      </c>
      <c r="F49" s="42">
        <v>2503134</v>
      </c>
      <c r="G49" s="43" t="s">
        <v>9</v>
      </c>
      <c r="H49" s="43" t="s">
        <v>83</v>
      </c>
      <c r="I49" s="43" t="s">
        <v>11</v>
      </c>
    </row>
    <row r="50" spans="1:9" x14ac:dyDescent="0.25">
      <c r="A50" s="42">
        <v>2004</v>
      </c>
      <c r="B50" s="43" t="s">
        <v>17</v>
      </c>
      <c r="C50" s="43" t="s">
        <v>56</v>
      </c>
      <c r="D50" s="42">
        <v>2521379</v>
      </c>
      <c r="E50" s="43" t="s">
        <v>8</v>
      </c>
      <c r="F50" s="42">
        <v>3055135</v>
      </c>
      <c r="G50" s="43" t="s">
        <v>9</v>
      </c>
      <c r="H50" s="43" t="s">
        <v>83</v>
      </c>
      <c r="I50" s="43" t="s">
        <v>11</v>
      </c>
    </row>
    <row r="51" spans="1:9" x14ac:dyDescent="0.25">
      <c r="A51" s="42">
        <v>2005</v>
      </c>
      <c r="B51" s="43" t="s">
        <v>17</v>
      </c>
      <c r="C51" s="43" t="s">
        <v>56</v>
      </c>
      <c r="D51" s="42">
        <v>1185000</v>
      </c>
      <c r="E51" s="43" t="s">
        <v>8</v>
      </c>
      <c r="F51" s="42">
        <v>1139981</v>
      </c>
      <c r="G51" s="43" t="s">
        <v>9</v>
      </c>
      <c r="H51" s="43" t="s">
        <v>83</v>
      </c>
      <c r="I51" s="43" t="s">
        <v>11</v>
      </c>
    </row>
    <row r="52" spans="1:9" x14ac:dyDescent="0.25">
      <c r="A52" s="42">
        <v>2006</v>
      </c>
      <c r="B52" s="43" t="s">
        <v>17</v>
      </c>
      <c r="C52" s="43" t="s">
        <v>56</v>
      </c>
      <c r="D52" s="42">
        <v>1756590</v>
      </c>
      <c r="E52" s="43" t="s">
        <v>8</v>
      </c>
      <c r="F52" s="42">
        <v>1647582</v>
      </c>
      <c r="G52" s="43" t="s">
        <v>9</v>
      </c>
      <c r="H52" s="43" t="s">
        <v>83</v>
      </c>
      <c r="I52" s="43" t="s">
        <v>11</v>
      </c>
    </row>
    <row r="53" spans="1:9" x14ac:dyDescent="0.25">
      <c r="A53" s="42">
        <v>2007</v>
      </c>
      <c r="B53" s="43" t="s">
        <v>17</v>
      </c>
      <c r="C53" s="43" t="s">
        <v>56</v>
      </c>
      <c r="D53" s="42">
        <v>233165</v>
      </c>
      <c r="E53" s="43" t="s">
        <v>8</v>
      </c>
      <c r="F53" s="42">
        <v>381369</v>
      </c>
      <c r="G53" s="43" t="s">
        <v>9</v>
      </c>
      <c r="H53" s="43" t="s">
        <v>83</v>
      </c>
      <c r="I53" s="43" t="s">
        <v>11</v>
      </c>
    </row>
    <row r="54" spans="1:9" x14ac:dyDescent="0.25">
      <c r="A54" s="42">
        <v>2008</v>
      </c>
      <c r="B54" s="43" t="s">
        <v>17</v>
      </c>
      <c r="C54" s="43" t="s">
        <v>56</v>
      </c>
      <c r="D54" s="42">
        <v>348293</v>
      </c>
      <c r="E54" s="43" t="s">
        <v>8</v>
      </c>
      <c r="F54" s="42">
        <v>353392</v>
      </c>
      <c r="G54" s="43" t="s">
        <v>9</v>
      </c>
      <c r="H54" s="43" t="s">
        <v>83</v>
      </c>
      <c r="I54" s="43" t="s">
        <v>11</v>
      </c>
    </row>
    <row r="55" spans="1:9" x14ac:dyDescent="0.25">
      <c r="A55" s="42">
        <v>2009</v>
      </c>
      <c r="B55" s="43" t="s">
        <v>17</v>
      </c>
      <c r="C55" s="43" t="s">
        <v>56</v>
      </c>
      <c r="D55" s="42">
        <v>159498</v>
      </c>
      <c r="E55" s="43" t="s">
        <v>8</v>
      </c>
      <c r="F55" s="42">
        <v>332185</v>
      </c>
      <c r="G55" s="43" t="s">
        <v>9</v>
      </c>
      <c r="H55" s="43" t="s">
        <v>83</v>
      </c>
      <c r="I55" s="43" t="s">
        <v>11</v>
      </c>
    </row>
    <row r="56" spans="1:9" x14ac:dyDescent="0.25">
      <c r="A56" s="42">
        <v>2010</v>
      </c>
      <c r="B56" s="43" t="s">
        <v>17</v>
      </c>
      <c r="C56" s="43" t="s">
        <v>56</v>
      </c>
      <c r="D56" s="42">
        <v>111890</v>
      </c>
      <c r="E56" s="43" t="s">
        <v>8</v>
      </c>
      <c r="F56" s="42">
        <v>702936</v>
      </c>
      <c r="G56" s="43" t="s">
        <v>9</v>
      </c>
      <c r="H56" s="43" t="s">
        <v>83</v>
      </c>
      <c r="I56" s="43" t="s">
        <v>11</v>
      </c>
    </row>
    <row r="57" spans="1:9" x14ac:dyDescent="0.25">
      <c r="A57" s="42">
        <v>2011</v>
      </c>
      <c r="B57" s="43" t="s">
        <v>17</v>
      </c>
      <c r="C57" s="43" t="s">
        <v>56</v>
      </c>
      <c r="D57" s="42">
        <v>37086</v>
      </c>
      <c r="E57" s="43" t="s">
        <v>8</v>
      </c>
      <c r="F57" s="42">
        <v>69757</v>
      </c>
      <c r="G57" s="43" t="s">
        <v>9</v>
      </c>
      <c r="H57" s="43" t="s">
        <v>83</v>
      </c>
      <c r="I57" s="43" t="s">
        <v>11</v>
      </c>
    </row>
    <row r="58" spans="1:9" x14ac:dyDescent="0.25">
      <c r="A58" s="42">
        <v>2012</v>
      </c>
      <c r="B58" s="43" t="s">
        <v>17</v>
      </c>
      <c r="C58" s="43" t="s">
        <v>56</v>
      </c>
      <c r="D58" s="42">
        <v>167742</v>
      </c>
      <c r="E58" s="43" t="s">
        <v>8</v>
      </c>
      <c r="F58" s="42">
        <v>352160</v>
      </c>
      <c r="G58" s="43" t="s">
        <v>9</v>
      </c>
      <c r="H58" s="43" t="s">
        <v>83</v>
      </c>
      <c r="I58" s="43" t="s">
        <v>11</v>
      </c>
    </row>
    <row r="59" spans="1:9" x14ac:dyDescent="0.25">
      <c r="A59" s="42">
        <v>2013</v>
      </c>
      <c r="B59" s="43" t="s">
        <v>17</v>
      </c>
      <c r="C59" s="43" t="s">
        <v>56</v>
      </c>
      <c r="D59" s="42">
        <v>171000</v>
      </c>
      <c r="E59" s="43" t="s">
        <v>8</v>
      </c>
      <c r="F59" s="42">
        <v>248238</v>
      </c>
      <c r="G59" s="43" t="s">
        <v>9</v>
      </c>
      <c r="H59" s="43" t="s">
        <v>83</v>
      </c>
      <c r="I59" s="43" t="s">
        <v>11</v>
      </c>
    </row>
    <row r="60" spans="1:9" x14ac:dyDescent="0.25">
      <c r="A60" s="42">
        <v>2014</v>
      </c>
      <c r="B60" s="43" t="s">
        <v>17</v>
      </c>
      <c r="C60" s="43" t="s">
        <v>56</v>
      </c>
      <c r="D60" s="42">
        <v>56520</v>
      </c>
      <c r="E60" s="43" t="s">
        <v>8</v>
      </c>
      <c r="F60" s="42">
        <v>93061</v>
      </c>
      <c r="G60" s="43" t="s">
        <v>9</v>
      </c>
      <c r="H60" s="43" t="s">
        <v>83</v>
      </c>
      <c r="I60" s="43" t="s">
        <v>11</v>
      </c>
    </row>
    <row r="61" spans="1:9" x14ac:dyDescent="0.25">
      <c r="A61" s="40">
        <v>2007</v>
      </c>
      <c r="B61" s="41" t="s">
        <v>17</v>
      </c>
      <c r="C61" s="41" t="s">
        <v>6</v>
      </c>
      <c r="D61" s="40">
        <v>15256926</v>
      </c>
      <c r="E61" s="41" t="s">
        <v>8</v>
      </c>
      <c r="F61" s="40">
        <v>15889598</v>
      </c>
      <c r="G61" s="41" t="s">
        <v>9</v>
      </c>
      <c r="H61" s="41" t="s">
        <v>83</v>
      </c>
      <c r="I61" s="41" t="s">
        <v>11</v>
      </c>
    </row>
    <row r="62" spans="1:9" x14ac:dyDescent="0.25">
      <c r="A62" s="40">
        <v>2007</v>
      </c>
      <c r="B62" s="41" t="s">
        <v>17</v>
      </c>
      <c r="C62" s="41" t="s">
        <v>88</v>
      </c>
      <c r="D62" s="40">
        <v>124699368</v>
      </c>
      <c r="E62" s="41" t="s">
        <v>8</v>
      </c>
      <c r="F62" s="40">
        <v>113416083</v>
      </c>
      <c r="G62" s="41" t="s">
        <v>9</v>
      </c>
      <c r="H62" s="41" t="s">
        <v>83</v>
      </c>
      <c r="I62" s="41" t="s">
        <v>11</v>
      </c>
    </row>
    <row r="63" spans="1:9" x14ac:dyDescent="0.25">
      <c r="A63" s="40">
        <v>2007</v>
      </c>
      <c r="B63" s="41" t="s">
        <v>17</v>
      </c>
      <c r="C63" s="41" t="s">
        <v>89</v>
      </c>
      <c r="D63" s="40">
        <v>67435040</v>
      </c>
      <c r="E63" s="41" t="s">
        <v>8</v>
      </c>
      <c r="F63" s="40">
        <v>88106876</v>
      </c>
      <c r="G63" s="41" t="s">
        <v>9</v>
      </c>
      <c r="H63" s="41" t="s">
        <v>83</v>
      </c>
      <c r="I63" s="41" t="s">
        <v>11</v>
      </c>
    </row>
    <row r="64" spans="1:9" x14ac:dyDescent="0.25">
      <c r="A64" s="40">
        <v>2007</v>
      </c>
      <c r="B64" s="41" t="s">
        <v>17</v>
      </c>
      <c r="C64" s="41" t="s">
        <v>20</v>
      </c>
      <c r="D64" s="40">
        <v>286894614</v>
      </c>
      <c r="E64" s="41" t="s">
        <v>8</v>
      </c>
      <c r="F64" s="40">
        <v>313139610</v>
      </c>
      <c r="G64" s="41" t="s">
        <v>9</v>
      </c>
      <c r="H64" s="41" t="s">
        <v>83</v>
      </c>
      <c r="I64" s="41" t="s">
        <v>11</v>
      </c>
    </row>
    <row r="65" spans="1:9" x14ac:dyDescent="0.25">
      <c r="A65" s="40">
        <v>2008</v>
      </c>
      <c r="B65" s="41" t="s">
        <v>17</v>
      </c>
      <c r="C65" s="41" t="s">
        <v>87</v>
      </c>
      <c r="D65" s="40">
        <v>16997008</v>
      </c>
      <c r="E65" s="41" t="s">
        <v>8</v>
      </c>
      <c r="F65" s="40">
        <v>21262359</v>
      </c>
      <c r="G65" s="41" t="s">
        <v>9</v>
      </c>
      <c r="H65" s="41" t="s">
        <v>83</v>
      </c>
      <c r="I65" s="41" t="s">
        <v>11</v>
      </c>
    </row>
    <row r="66" spans="1:9" x14ac:dyDescent="0.25">
      <c r="A66" s="40">
        <v>2008</v>
      </c>
      <c r="B66" s="41" t="s">
        <v>17</v>
      </c>
      <c r="C66" s="41" t="s">
        <v>58</v>
      </c>
      <c r="D66" s="40">
        <v>3199137</v>
      </c>
      <c r="E66" s="41" t="s">
        <v>8</v>
      </c>
      <c r="F66" s="40">
        <v>3297426</v>
      </c>
      <c r="G66" s="41" t="s">
        <v>9</v>
      </c>
      <c r="H66" s="41" t="s">
        <v>83</v>
      </c>
      <c r="I66" s="41" t="s">
        <v>11</v>
      </c>
    </row>
    <row r="67" spans="1:9" x14ac:dyDescent="0.25">
      <c r="A67" s="40">
        <v>2008</v>
      </c>
      <c r="B67" s="41" t="s">
        <v>17</v>
      </c>
      <c r="C67" s="41" t="s">
        <v>6</v>
      </c>
      <c r="D67" s="40">
        <v>13902025</v>
      </c>
      <c r="E67" s="41" t="s">
        <v>8</v>
      </c>
      <c r="F67" s="40">
        <v>13730182</v>
      </c>
      <c r="G67" s="41" t="s">
        <v>9</v>
      </c>
      <c r="H67" s="41" t="s">
        <v>83</v>
      </c>
      <c r="I67" s="41" t="s">
        <v>11</v>
      </c>
    </row>
    <row r="68" spans="1:9" x14ac:dyDescent="0.25">
      <c r="A68" s="40">
        <v>2008</v>
      </c>
      <c r="B68" s="41" t="s">
        <v>17</v>
      </c>
      <c r="C68" s="41" t="s">
        <v>88</v>
      </c>
      <c r="D68" s="40">
        <v>105460120</v>
      </c>
      <c r="E68" s="41" t="s">
        <v>8</v>
      </c>
      <c r="F68" s="40">
        <v>133903868</v>
      </c>
      <c r="G68" s="41" t="s">
        <v>9</v>
      </c>
      <c r="H68" s="41" t="s">
        <v>83</v>
      </c>
      <c r="I68" s="41" t="s">
        <v>11</v>
      </c>
    </row>
    <row r="69" spans="1:9" x14ac:dyDescent="0.25">
      <c r="A69" s="40">
        <v>2008</v>
      </c>
      <c r="B69" s="41" t="s">
        <v>17</v>
      </c>
      <c r="C69" s="41" t="s">
        <v>89</v>
      </c>
      <c r="D69" s="40">
        <v>60045624</v>
      </c>
      <c r="E69" s="41" t="s">
        <v>8</v>
      </c>
      <c r="F69" s="40">
        <v>66582525</v>
      </c>
      <c r="G69" s="41" t="s">
        <v>9</v>
      </c>
      <c r="H69" s="41" t="s">
        <v>83</v>
      </c>
      <c r="I69" s="41" t="s">
        <v>11</v>
      </c>
    </row>
    <row r="70" spans="1:9" x14ac:dyDescent="0.25">
      <c r="A70" s="40">
        <v>2008</v>
      </c>
      <c r="B70" s="41" t="s">
        <v>17</v>
      </c>
      <c r="C70" s="41" t="s">
        <v>20</v>
      </c>
      <c r="D70" s="40">
        <v>261518776</v>
      </c>
      <c r="E70" s="41" t="s">
        <v>8</v>
      </c>
      <c r="F70" s="40">
        <v>314290211</v>
      </c>
      <c r="G70" s="41" t="s">
        <v>9</v>
      </c>
      <c r="H70" s="41" t="s">
        <v>83</v>
      </c>
      <c r="I70" s="41" t="s">
        <v>11</v>
      </c>
    </row>
    <row r="71" spans="1:9" x14ac:dyDescent="0.25">
      <c r="A71" s="40">
        <v>2009</v>
      </c>
      <c r="B71" s="41" t="s">
        <v>17</v>
      </c>
      <c r="C71" s="41" t="s">
        <v>87</v>
      </c>
      <c r="D71" s="40">
        <v>19962520</v>
      </c>
      <c r="E71" s="41" t="s">
        <v>8</v>
      </c>
      <c r="F71" s="40">
        <v>29813278</v>
      </c>
      <c r="G71" s="41" t="s">
        <v>9</v>
      </c>
      <c r="H71" s="41" t="s">
        <v>83</v>
      </c>
      <c r="I71" s="41" t="s">
        <v>11</v>
      </c>
    </row>
    <row r="72" spans="1:9" x14ac:dyDescent="0.25">
      <c r="A72" s="40">
        <v>2009</v>
      </c>
      <c r="B72" s="41" t="s">
        <v>17</v>
      </c>
      <c r="C72" s="41" t="s">
        <v>58</v>
      </c>
      <c r="D72" s="40">
        <v>1956270</v>
      </c>
      <c r="E72" s="41" t="s">
        <v>8</v>
      </c>
      <c r="F72" s="40">
        <v>2221268</v>
      </c>
      <c r="G72" s="41" t="s">
        <v>9</v>
      </c>
      <c r="H72" s="41" t="s">
        <v>83</v>
      </c>
      <c r="I72" s="41" t="s">
        <v>11</v>
      </c>
    </row>
    <row r="73" spans="1:9" x14ac:dyDescent="0.25">
      <c r="A73" s="40">
        <v>2009</v>
      </c>
      <c r="B73" s="41" t="s">
        <v>17</v>
      </c>
      <c r="C73" s="41" t="s">
        <v>6</v>
      </c>
      <c r="D73" s="40">
        <v>14799537</v>
      </c>
      <c r="E73" s="41" t="s">
        <v>8</v>
      </c>
      <c r="F73" s="40">
        <v>16895214</v>
      </c>
      <c r="G73" s="41" t="s">
        <v>9</v>
      </c>
      <c r="H73" s="41" t="s">
        <v>83</v>
      </c>
      <c r="I73" s="41" t="s">
        <v>11</v>
      </c>
    </row>
    <row r="74" spans="1:9" x14ac:dyDescent="0.25">
      <c r="A74" s="40">
        <v>2009</v>
      </c>
      <c r="B74" s="41" t="s">
        <v>17</v>
      </c>
      <c r="C74" s="41" t="s">
        <v>88</v>
      </c>
      <c r="D74" s="40">
        <v>110255976</v>
      </c>
      <c r="E74" s="41" t="s">
        <v>8</v>
      </c>
      <c r="F74" s="40">
        <v>150123389</v>
      </c>
      <c r="G74" s="41" t="s">
        <v>9</v>
      </c>
      <c r="H74" s="41" t="s">
        <v>83</v>
      </c>
      <c r="I74" s="41" t="s">
        <v>11</v>
      </c>
    </row>
    <row r="75" spans="1:9" x14ac:dyDescent="0.25">
      <c r="A75" s="40">
        <v>2009</v>
      </c>
      <c r="B75" s="41" t="s">
        <v>17</v>
      </c>
      <c r="C75" s="41" t="s">
        <v>89</v>
      </c>
      <c r="D75" s="40">
        <v>58994640</v>
      </c>
      <c r="E75" s="41" t="s">
        <v>8</v>
      </c>
      <c r="F75" s="40">
        <v>72698274</v>
      </c>
      <c r="G75" s="41" t="s">
        <v>9</v>
      </c>
      <c r="H75" s="41" t="s">
        <v>83</v>
      </c>
      <c r="I75" s="41" t="s">
        <v>11</v>
      </c>
    </row>
    <row r="76" spans="1:9" x14ac:dyDescent="0.25">
      <c r="A76" s="40">
        <v>2009</v>
      </c>
      <c r="B76" s="41" t="s">
        <v>17</v>
      </c>
      <c r="C76" s="41" t="s">
        <v>20</v>
      </c>
      <c r="D76" s="40">
        <v>270876773</v>
      </c>
      <c r="E76" s="41" t="s">
        <v>8</v>
      </c>
      <c r="F76" s="40">
        <v>358492428</v>
      </c>
      <c r="G76" s="41" t="s">
        <v>9</v>
      </c>
      <c r="H76" s="41" t="s">
        <v>83</v>
      </c>
      <c r="I76" s="41" t="s">
        <v>11</v>
      </c>
    </row>
    <row r="77" spans="1:9" x14ac:dyDescent="0.25">
      <c r="A77" s="40">
        <v>2010</v>
      </c>
      <c r="B77" s="41" t="s">
        <v>17</v>
      </c>
      <c r="C77" s="41" t="s">
        <v>87</v>
      </c>
      <c r="D77" s="40">
        <v>3098020</v>
      </c>
      <c r="E77" s="41" t="s">
        <v>8</v>
      </c>
      <c r="F77" s="40">
        <v>5584393</v>
      </c>
      <c r="G77" s="41" t="s">
        <v>9</v>
      </c>
      <c r="H77" s="41" t="s">
        <v>83</v>
      </c>
      <c r="I77" s="41" t="s">
        <v>11</v>
      </c>
    </row>
    <row r="78" spans="1:9" x14ac:dyDescent="0.25">
      <c r="A78" s="40">
        <v>2010</v>
      </c>
      <c r="B78" s="41" t="s">
        <v>17</v>
      </c>
      <c r="C78" s="41" t="s">
        <v>58</v>
      </c>
      <c r="D78" s="40">
        <v>2143196</v>
      </c>
      <c r="E78" s="41" t="s">
        <v>8</v>
      </c>
      <c r="F78" s="40">
        <v>3131662</v>
      </c>
      <c r="G78" s="41" t="s">
        <v>9</v>
      </c>
      <c r="H78" s="41" t="s">
        <v>83</v>
      </c>
      <c r="I78" s="41" t="s">
        <v>11</v>
      </c>
    </row>
    <row r="79" spans="1:9" x14ac:dyDescent="0.25">
      <c r="A79" s="40">
        <v>2010</v>
      </c>
      <c r="B79" s="41" t="s">
        <v>17</v>
      </c>
      <c r="C79" s="41" t="s">
        <v>6</v>
      </c>
      <c r="D79" s="40">
        <v>11018758</v>
      </c>
      <c r="E79" s="41" t="s">
        <v>8</v>
      </c>
      <c r="F79" s="40">
        <v>12131151</v>
      </c>
      <c r="G79" s="41" t="s">
        <v>9</v>
      </c>
      <c r="H79" s="41" t="s">
        <v>83</v>
      </c>
      <c r="I79" s="41" t="s">
        <v>11</v>
      </c>
    </row>
    <row r="80" spans="1:9" x14ac:dyDescent="0.25">
      <c r="A80" s="40">
        <v>2010</v>
      </c>
      <c r="B80" s="41" t="s">
        <v>17</v>
      </c>
      <c r="C80" s="41" t="s">
        <v>88</v>
      </c>
      <c r="D80" s="40">
        <v>115224382</v>
      </c>
      <c r="E80" s="41" t="s">
        <v>8</v>
      </c>
      <c r="F80" s="40">
        <v>184753674</v>
      </c>
      <c r="G80" s="41" t="s">
        <v>9</v>
      </c>
      <c r="H80" s="41" t="s">
        <v>83</v>
      </c>
      <c r="I80" s="41" t="s">
        <v>11</v>
      </c>
    </row>
    <row r="81" spans="1:9" x14ac:dyDescent="0.25">
      <c r="A81" s="40">
        <v>2010</v>
      </c>
      <c r="B81" s="41" t="s">
        <v>17</v>
      </c>
      <c r="C81" s="41" t="s">
        <v>89</v>
      </c>
      <c r="D81" s="40">
        <v>49957003</v>
      </c>
      <c r="E81" s="41" t="s">
        <v>8</v>
      </c>
      <c r="F81" s="40">
        <v>79837544</v>
      </c>
      <c r="G81" s="41" t="s">
        <v>9</v>
      </c>
      <c r="H81" s="41" t="s">
        <v>83</v>
      </c>
      <c r="I81" s="41" t="s">
        <v>11</v>
      </c>
    </row>
    <row r="82" spans="1:9" x14ac:dyDescent="0.25">
      <c r="A82" s="40">
        <v>2010</v>
      </c>
      <c r="B82" s="41" t="s">
        <v>17</v>
      </c>
      <c r="C82" s="41" t="s">
        <v>20</v>
      </c>
      <c r="D82" s="40">
        <v>259521006</v>
      </c>
      <c r="E82" s="41" t="s">
        <v>8</v>
      </c>
      <c r="F82" s="40">
        <v>420833128</v>
      </c>
      <c r="G82" s="41" t="s">
        <v>9</v>
      </c>
      <c r="H82" s="41" t="s">
        <v>83</v>
      </c>
      <c r="I82" s="41" t="s">
        <v>21</v>
      </c>
    </row>
    <row r="83" spans="1:9" x14ac:dyDescent="0.25">
      <c r="A83" s="40">
        <v>2011</v>
      </c>
      <c r="B83" s="41" t="s">
        <v>17</v>
      </c>
      <c r="C83" s="41" t="s">
        <v>87</v>
      </c>
      <c r="D83" s="40">
        <v>278992</v>
      </c>
      <c r="E83" s="41" t="s">
        <v>8</v>
      </c>
      <c r="F83" s="40">
        <v>457737</v>
      </c>
      <c r="G83" s="41" t="s">
        <v>9</v>
      </c>
      <c r="H83" s="41" t="s">
        <v>83</v>
      </c>
      <c r="I83" s="41" t="s">
        <v>11</v>
      </c>
    </row>
    <row r="84" spans="1:9" x14ac:dyDescent="0.25">
      <c r="A84" s="40">
        <v>2011</v>
      </c>
      <c r="B84" s="41" t="s">
        <v>17</v>
      </c>
      <c r="C84" s="41" t="s">
        <v>58</v>
      </c>
      <c r="D84" s="40">
        <v>1808499</v>
      </c>
      <c r="E84" s="41" t="s">
        <v>8</v>
      </c>
      <c r="F84" s="40">
        <v>2449334</v>
      </c>
      <c r="G84" s="41" t="s">
        <v>9</v>
      </c>
      <c r="H84" s="41" t="s">
        <v>83</v>
      </c>
      <c r="I84" s="41" t="s">
        <v>11</v>
      </c>
    </row>
    <row r="85" spans="1:9" x14ac:dyDescent="0.25">
      <c r="A85" s="40">
        <v>2011</v>
      </c>
      <c r="B85" s="41" t="s">
        <v>17</v>
      </c>
      <c r="C85" s="41" t="s">
        <v>6</v>
      </c>
      <c r="D85" s="40">
        <v>10413279</v>
      </c>
      <c r="E85" s="41" t="s">
        <v>8</v>
      </c>
      <c r="F85" s="40">
        <v>11735981</v>
      </c>
      <c r="G85" s="41" t="s">
        <v>9</v>
      </c>
      <c r="H85" s="41" t="s">
        <v>83</v>
      </c>
      <c r="I85" s="41" t="s">
        <v>11</v>
      </c>
    </row>
    <row r="86" spans="1:9" x14ac:dyDescent="0.25">
      <c r="A86" s="40">
        <v>2011</v>
      </c>
      <c r="B86" s="41" t="s">
        <v>17</v>
      </c>
      <c r="C86" s="41" t="s">
        <v>88</v>
      </c>
      <c r="D86" s="40">
        <v>115114735</v>
      </c>
      <c r="E86" s="41" t="s">
        <v>8</v>
      </c>
      <c r="F86" s="40">
        <v>188866457</v>
      </c>
      <c r="G86" s="41" t="s">
        <v>9</v>
      </c>
      <c r="H86" s="41" t="s">
        <v>83</v>
      </c>
      <c r="I86" s="41" t="s">
        <v>11</v>
      </c>
    </row>
    <row r="87" spans="1:9" x14ac:dyDescent="0.25">
      <c r="A87" s="40">
        <v>2011</v>
      </c>
      <c r="B87" s="41" t="s">
        <v>17</v>
      </c>
      <c r="C87" s="41" t="s">
        <v>89</v>
      </c>
      <c r="D87" s="40">
        <v>48088991</v>
      </c>
      <c r="E87" s="41" t="s">
        <v>8</v>
      </c>
      <c r="F87" s="40">
        <v>88242249</v>
      </c>
      <c r="G87" s="41" t="s">
        <v>9</v>
      </c>
      <c r="H87" s="41" t="s">
        <v>83</v>
      </c>
      <c r="I87" s="41" t="s">
        <v>11</v>
      </c>
    </row>
    <row r="88" spans="1:9" x14ac:dyDescent="0.25">
      <c r="A88" s="40">
        <v>2011</v>
      </c>
      <c r="B88" s="41" t="s">
        <v>17</v>
      </c>
      <c r="C88" s="41" t="s">
        <v>20</v>
      </c>
      <c r="D88" s="40">
        <v>253139906</v>
      </c>
      <c r="E88" s="41" t="s">
        <v>8</v>
      </c>
      <c r="F88" s="40">
        <v>430399232</v>
      </c>
      <c r="G88" s="41" t="s">
        <v>9</v>
      </c>
      <c r="H88" s="41" t="s">
        <v>83</v>
      </c>
      <c r="I88" s="41" t="s">
        <v>11</v>
      </c>
    </row>
    <row r="89" spans="1:9" x14ac:dyDescent="0.25">
      <c r="A89" s="40">
        <v>2012</v>
      </c>
      <c r="B89" s="41" t="s">
        <v>17</v>
      </c>
      <c r="C89" s="41" t="s">
        <v>87</v>
      </c>
      <c r="D89" s="40">
        <v>72600</v>
      </c>
      <c r="E89" s="41" t="s">
        <v>8</v>
      </c>
      <c r="F89" s="40">
        <v>118866</v>
      </c>
      <c r="G89" s="41" t="s">
        <v>9</v>
      </c>
      <c r="H89" s="41" t="s">
        <v>83</v>
      </c>
      <c r="I89" s="41" t="s">
        <v>11</v>
      </c>
    </row>
    <row r="90" spans="1:9" x14ac:dyDescent="0.25">
      <c r="A90" s="40">
        <v>2012</v>
      </c>
      <c r="B90" s="41" t="s">
        <v>17</v>
      </c>
      <c r="C90" s="41" t="s">
        <v>58</v>
      </c>
      <c r="D90" s="40">
        <v>1612039</v>
      </c>
      <c r="E90" s="41" t="s">
        <v>8</v>
      </c>
      <c r="F90" s="40">
        <v>2017589</v>
      </c>
      <c r="G90" s="41" t="s">
        <v>9</v>
      </c>
      <c r="H90" s="41" t="s">
        <v>83</v>
      </c>
      <c r="I90" s="41" t="s">
        <v>11</v>
      </c>
    </row>
    <row r="91" spans="1:9" x14ac:dyDescent="0.25">
      <c r="A91" s="40">
        <v>2012</v>
      </c>
      <c r="B91" s="41" t="s">
        <v>17</v>
      </c>
      <c r="C91" s="41" t="s">
        <v>6</v>
      </c>
      <c r="D91" s="40">
        <v>8302583</v>
      </c>
      <c r="E91" s="41" t="s">
        <v>8</v>
      </c>
      <c r="F91" s="40">
        <v>7471920</v>
      </c>
      <c r="G91" s="41" t="s">
        <v>9</v>
      </c>
      <c r="H91" s="41" t="s">
        <v>83</v>
      </c>
      <c r="I91" s="41" t="s">
        <v>11</v>
      </c>
    </row>
    <row r="92" spans="1:9" x14ac:dyDescent="0.25">
      <c r="A92" s="40">
        <v>2012</v>
      </c>
      <c r="B92" s="41" t="s">
        <v>17</v>
      </c>
      <c r="C92" s="41" t="s">
        <v>88</v>
      </c>
      <c r="D92" s="40">
        <v>119417535</v>
      </c>
      <c r="E92" s="41" t="s">
        <v>8</v>
      </c>
      <c r="F92" s="40">
        <v>183949482</v>
      </c>
      <c r="G92" s="41" t="s">
        <v>9</v>
      </c>
      <c r="H92" s="41" t="s">
        <v>83</v>
      </c>
      <c r="I92" s="41" t="s">
        <v>11</v>
      </c>
    </row>
    <row r="93" spans="1:9" x14ac:dyDescent="0.25">
      <c r="A93" s="40">
        <v>2012</v>
      </c>
      <c r="B93" s="41" t="s">
        <v>17</v>
      </c>
      <c r="C93" s="41" t="s">
        <v>89</v>
      </c>
      <c r="D93" s="40">
        <v>47463848</v>
      </c>
      <c r="E93" s="41" t="s">
        <v>8</v>
      </c>
      <c r="F93" s="40">
        <v>83628452</v>
      </c>
      <c r="G93" s="41" t="s">
        <v>9</v>
      </c>
      <c r="H93" s="41" t="s">
        <v>83</v>
      </c>
      <c r="I93" s="41" t="s">
        <v>11</v>
      </c>
    </row>
    <row r="94" spans="1:9" x14ac:dyDescent="0.25">
      <c r="A94" s="40">
        <v>2012</v>
      </c>
      <c r="B94" s="41" t="s">
        <v>17</v>
      </c>
      <c r="C94" s="41" t="s">
        <v>20</v>
      </c>
      <c r="D94" s="40">
        <v>267503473</v>
      </c>
      <c r="E94" s="41" t="s">
        <v>8</v>
      </c>
      <c r="F94" s="40">
        <v>433261943</v>
      </c>
      <c r="G94" s="41" t="s">
        <v>9</v>
      </c>
      <c r="H94" s="41" t="s">
        <v>83</v>
      </c>
      <c r="I94" s="41" t="s">
        <v>11</v>
      </c>
    </row>
    <row r="95" spans="1:9" x14ac:dyDescent="0.25">
      <c r="A95" s="40">
        <v>2013</v>
      </c>
      <c r="B95" s="41" t="s">
        <v>17</v>
      </c>
      <c r="C95" s="41" t="s">
        <v>87</v>
      </c>
      <c r="D95" s="40">
        <v>296706</v>
      </c>
      <c r="E95" s="41" t="s">
        <v>8</v>
      </c>
      <c r="F95" s="40">
        <v>759822</v>
      </c>
      <c r="G95" s="41" t="s">
        <v>9</v>
      </c>
      <c r="H95" s="41" t="s">
        <v>83</v>
      </c>
      <c r="I95" s="41" t="s">
        <v>11</v>
      </c>
    </row>
    <row r="96" spans="1:9" x14ac:dyDescent="0.25">
      <c r="A96" s="40">
        <v>2013</v>
      </c>
      <c r="B96" s="41" t="s">
        <v>17</v>
      </c>
      <c r="C96" s="41" t="s">
        <v>58</v>
      </c>
      <c r="D96" s="40">
        <v>1524408</v>
      </c>
      <c r="E96" s="41" t="s">
        <v>8</v>
      </c>
      <c r="F96" s="40">
        <v>2326249</v>
      </c>
      <c r="G96" s="41" t="s">
        <v>9</v>
      </c>
      <c r="H96" s="41" t="s">
        <v>83</v>
      </c>
      <c r="I96" s="41" t="s">
        <v>11</v>
      </c>
    </row>
    <row r="97" spans="1:9" x14ac:dyDescent="0.25">
      <c r="A97" s="40">
        <v>2013</v>
      </c>
      <c r="B97" s="41" t="s">
        <v>17</v>
      </c>
      <c r="C97" s="41" t="s">
        <v>6</v>
      </c>
      <c r="D97" s="40">
        <v>7148863</v>
      </c>
      <c r="E97" s="41" t="s">
        <v>8</v>
      </c>
      <c r="F97" s="40">
        <v>7457231</v>
      </c>
      <c r="G97" s="41" t="s">
        <v>9</v>
      </c>
      <c r="H97" s="41" t="s">
        <v>83</v>
      </c>
      <c r="I97" s="41" t="s">
        <v>11</v>
      </c>
    </row>
    <row r="98" spans="1:9" x14ac:dyDescent="0.25">
      <c r="A98" s="40">
        <v>2013</v>
      </c>
      <c r="B98" s="41" t="s">
        <v>17</v>
      </c>
      <c r="C98" s="41" t="s">
        <v>88</v>
      </c>
      <c r="D98" s="40">
        <v>129647186</v>
      </c>
      <c r="E98" s="41" t="s">
        <v>8</v>
      </c>
      <c r="F98" s="40">
        <v>194200155</v>
      </c>
      <c r="G98" s="41" t="s">
        <v>9</v>
      </c>
      <c r="H98" s="41" t="s">
        <v>83</v>
      </c>
      <c r="I98" s="41" t="s">
        <v>11</v>
      </c>
    </row>
    <row r="99" spans="1:9" x14ac:dyDescent="0.25">
      <c r="A99" s="40">
        <v>2013</v>
      </c>
      <c r="B99" s="41" t="s">
        <v>17</v>
      </c>
      <c r="C99" s="41" t="s">
        <v>89</v>
      </c>
      <c r="D99" s="40">
        <v>57557221</v>
      </c>
      <c r="E99" s="41" t="s">
        <v>8</v>
      </c>
      <c r="F99" s="40">
        <v>90883546</v>
      </c>
      <c r="G99" s="41" t="s">
        <v>9</v>
      </c>
      <c r="H99" s="41" t="s">
        <v>83</v>
      </c>
      <c r="I99" s="41" t="s">
        <v>11</v>
      </c>
    </row>
    <row r="100" spans="1:9" x14ac:dyDescent="0.25">
      <c r="A100" s="40">
        <v>2013</v>
      </c>
      <c r="B100" s="41" t="s">
        <v>17</v>
      </c>
      <c r="C100" s="41" t="s">
        <v>20</v>
      </c>
      <c r="D100" s="40">
        <v>283238512</v>
      </c>
      <c r="E100" s="41" t="s">
        <v>8</v>
      </c>
      <c r="F100" s="40">
        <v>441038751</v>
      </c>
      <c r="G100" s="41" t="s">
        <v>9</v>
      </c>
      <c r="H100" s="41" t="s">
        <v>83</v>
      </c>
      <c r="I100" s="41" t="s">
        <v>11</v>
      </c>
    </row>
    <row r="101" spans="1:9" x14ac:dyDescent="0.25">
      <c r="A101" s="40">
        <v>2014</v>
      </c>
      <c r="B101" s="41" t="s">
        <v>17</v>
      </c>
      <c r="C101" s="41" t="s">
        <v>87</v>
      </c>
      <c r="D101" s="40">
        <v>627364</v>
      </c>
      <c r="E101" s="41" t="s">
        <v>8</v>
      </c>
      <c r="F101" s="40">
        <v>1161020</v>
      </c>
      <c r="G101" s="41" t="s">
        <v>9</v>
      </c>
      <c r="H101" s="41" t="s">
        <v>83</v>
      </c>
      <c r="I101" s="41" t="s">
        <v>11</v>
      </c>
    </row>
    <row r="102" spans="1:9" x14ac:dyDescent="0.25">
      <c r="A102" s="40">
        <v>2014</v>
      </c>
      <c r="B102" s="41" t="s">
        <v>17</v>
      </c>
      <c r="C102" s="41" t="s">
        <v>58</v>
      </c>
      <c r="D102" s="40">
        <v>1854260</v>
      </c>
      <c r="E102" s="41" t="s">
        <v>8</v>
      </c>
      <c r="F102" s="40">
        <v>2353901</v>
      </c>
      <c r="G102" s="41" t="s">
        <v>9</v>
      </c>
      <c r="H102" s="41" t="s">
        <v>83</v>
      </c>
      <c r="I102" s="41" t="s">
        <v>11</v>
      </c>
    </row>
    <row r="103" spans="1:9" x14ac:dyDescent="0.25">
      <c r="A103" s="40">
        <v>2014</v>
      </c>
      <c r="B103" s="41" t="s">
        <v>17</v>
      </c>
      <c r="C103" s="41" t="s">
        <v>6</v>
      </c>
      <c r="D103" s="40">
        <v>9202120</v>
      </c>
      <c r="E103" s="41" t="s">
        <v>8</v>
      </c>
      <c r="F103" s="40">
        <v>11562974</v>
      </c>
      <c r="G103" s="41" t="s">
        <v>9</v>
      </c>
      <c r="H103" s="41" t="s">
        <v>83</v>
      </c>
      <c r="I103" s="41" t="s">
        <v>11</v>
      </c>
    </row>
    <row r="104" spans="1:9" x14ac:dyDescent="0.25">
      <c r="A104" s="40">
        <v>2014</v>
      </c>
      <c r="B104" s="41" t="s">
        <v>17</v>
      </c>
      <c r="C104" s="41" t="s">
        <v>88</v>
      </c>
      <c r="D104" s="40">
        <v>134653687</v>
      </c>
      <c r="E104" s="41" t="s">
        <v>8</v>
      </c>
      <c r="F104" s="40">
        <v>214489401</v>
      </c>
      <c r="G104" s="41" t="s">
        <v>9</v>
      </c>
      <c r="H104" s="41" t="s">
        <v>83</v>
      </c>
      <c r="I104" s="41" t="s">
        <v>11</v>
      </c>
    </row>
    <row r="105" spans="1:9" x14ac:dyDescent="0.25">
      <c r="A105" s="40">
        <v>2014</v>
      </c>
      <c r="B105" s="41" t="s">
        <v>17</v>
      </c>
      <c r="C105" s="41" t="s">
        <v>89</v>
      </c>
      <c r="D105" s="40">
        <v>65731926</v>
      </c>
      <c r="E105" s="41" t="s">
        <v>8</v>
      </c>
      <c r="F105" s="40">
        <v>116118859</v>
      </c>
      <c r="G105" s="41" t="s">
        <v>9</v>
      </c>
      <c r="H105" s="41" t="s">
        <v>83</v>
      </c>
      <c r="I105" s="41" t="s">
        <v>11</v>
      </c>
    </row>
    <row r="106" spans="1:9" x14ac:dyDescent="0.25">
      <c r="A106" s="40">
        <v>2014</v>
      </c>
      <c r="B106" s="41" t="s">
        <v>17</v>
      </c>
      <c r="C106" s="41" t="s">
        <v>20</v>
      </c>
      <c r="D106" s="40">
        <v>298424427</v>
      </c>
      <c r="E106" s="41" t="s">
        <v>8</v>
      </c>
      <c r="F106" s="40">
        <v>498014133</v>
      </c>
      <c r="G106" s="41" t="s">
        <v>9</v>
      </c>
      <c r="H106" s="41" t="s">
        <v>83</v>
      </c>
      <c r="I106" s="41" t="s">
        <v>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workbookViewId="0">
      <selection sqref="A1:I1"/>
    </sheetView>
  </sheetViews>
  <sheetFormatPr baseColWidth="10" defaultRowHeight="15" x14ac:dyDescent="0.25"/>
  <cols>
    <col min="1" max="1" width="9.28515625" customWidth="1"/>
    <col min="2" max="2" width="17.85546875" customWidth="1"/>
    <col min="3" max="3" width="8.5703125" bestFit="1" customWidth="1"/>
    <col min="4" max="4" width="14.28515625" bestFit="1" customWidth="1"/>
    <col min="5" max="5" width="4.7109375" bestFit="1" customWidth="1"/>
    <col min="6" max="6" width="11" bestFit="1" customWidth="1"/>
    <col min="7" max="7" width="15.85546875" bestFit="1" customWidth="1"/>
    <col min="8" max="8" width="10.5703125" bestFit="1" customWidth="1"/>
    <col min="9" max="9" width="33.42578125" customWidth="1"/>
  </cols>
  <sheetData>
    <row r="1" spans="1:9" x14ac:dyDescent="0.25">
      <c r="A1" t="s">
        <v>0</v>
      </c>
      <c r="B1" t="s">
        <v>23</v>
      </c>
      <c r="C1" t="s">
        <v>22</v>
      </c>
      <c r="D1" t="s">
        <v>1</v>
      </c>
      <c r="E1" t="s">
        <v>2</v>
      </c>
      <c r="F1" t="s">
        <v>24</v>
      </c>
      <c r="G1" t="s">
        <v>3</v>
      </c>
      <c r="H1" t="s">
        <v>4</v>
      </c>
      <c r="I1" t="s">
        <v>5</v>
      </c>
    </row>
    <row r="2" spans="1:9" x14ac:dyDescent="0.25">
      <c r="A2" s="32">
        <v>2000</v>
      </c>
      <c r="B2" s="33" t="s">
        <v>82</v>
      </c>
      <c r="C2" s="33" t="s">
        <v>20</v>
      </c>
      <c r="D2" s="32">
        <v>752195</v>
      </c>
      <c r="E2" s="33" t="s">
        <v>8</v>
      </c>
      <c r="F2" s="32">
        <v>239292</v>
      </c>
      <c r="G2" s="33" t="s">
        <v>9</v>
      </c>
      <c r="H2" s="33" t="s">
        <v>83</v>
      </c>
      <c r="I2" s="33" t="s">
        <v>11</v>
      </c>
    </row>
    <row r="3" spans="1:9" x14ac:dyDescent="0.25">
      <c r="A3" s="32">
        <v>2000</v>
      </c>
      <c r="B3" s="33" t="s">
        <v>16</v>
      </c>
      <c r="C3" s="33" t="s">
        <v>20</v>
      </c>
      <c r="D3" s="32">
        <v>637599166</v>
      </c>
      <c r="E3" s="33" t="s">
        <v>8</v>
      </c>
      <c r="F3" s="32">
        <v>490922782</v>
      </c>
      <c r="G3" s="33" t="s">
        <v>9</v>
      </c>
      <c r="H3" s="33" t="s">
        <v>83</v>
      </c>
      <c r="I3" s="33" t="s">
        <v>11</v>
      </c>
    </row>
    <row r="4" spans="1:9" x14ac:dyDescent="0.25">
      <c r="A4" s="32">
        <v>2000</v>
      </c>
      <c r="B4" s="33" t="s">
        <v>84</v>
      </c>
      <c r="C4" s="33" t="s">
        <v>20</v>
      </c>
      <c r="D4" s="32">
        <v>2984515</v>
      </c>
      <c r="E4" s="33" t="s">
        <v>8</v>
      </c>
      <c r="F4" s="32">
        <v>5981778</v>
      </c>
      <c r="G4" s="33" t="s">
        <v>9</v>
      </c>
      <c r="H4" s="33" t="s">
        <v>83</v>
      </c>
      <c r="I4" s="33" t="s">
        <v>11</v>
      </c>
    </row>
    <row r="5" spans="1:9" x14ac:dyDescent="0.25">
      <c r="A5" s="32">
        <v>2000</v>
      </c>
      <c r="B5" s="33" t="s">
        <v>17</v>
      </c>
      <c r="C5" s="33" t="s">
        <v>20</v>
      </c>
      <c r="D5" s="32">
        <v>186413416</v>
      </c>
      <c r="E5" s="33" t="s">
        <v>8</v>
      </c>
      <c r="F5" s="32">
        <v>160234463</v>
      </c>
      <c r="G5" s="33" t="s">
        <v>9</v>
      </c>
      <c r="H5" s="33" t="s">
        <v>83</v>
      </c>
      <c r="I5" s="33" t="s">
        <v>11</v>
      </c>
    </row>
    <row r="6" spans="1:9" x14ac:dyDescent="0.25">
      <c r="A6" s="32">
        <v>2000</v>
      </c>
      <c r="B6" s="33" t="s">
        <v>18</v>
      </c>
      <c r="C6" s="33" t="s">
        <v>20</v>
      </c>
      <c r="D6" s="32">
        <v>111143161</v>
      </c>
      <c r="E6" s="33" t="s">
        <v>8</v>
      </c>
      <c r="F6" s="32">
        <v>96575915</v>
      </c>
      <c r="G6" s="33" t="s">
        <v>9</v>
      </c>
      <c r="H6" s="33" t="s">
        <v>83</v>
      </c>
      <c r="I6" s="33" t="s">
        <v>11</v>
      </c>
    </row>
    <row r="7" spans="1:9" x14ac:dyDescent="0.25">
      <c r="A7" s="32">
        <v>2000</v>
      </c>
      <c r="B7" s="33" t="s">
        <v>56</v>
      </c>
      <c r="C7" s="33" t="s">
        <v>20</v>
      </c>
      <c r="D7" s="32">
        <v>55684119</v>
      </c>
      <c r="E7" s="33" t="s">
        <v>8</v>
      </c>
      <c r="F7" s="32">
        <v>94720165</v>
      </c>
      <c r="G7" s="33" t="s">
        <v>9</v>
      </c>
      <c r="H7" s="33" t="s">
        <v>85</v>
      </c>
      <c r="I7" s="33" t="s">
        <v>11</v>
      </c>
    </row>
    <row r="8" spans="1:9" x14ac:dyDescent="0.25">
      <c r="A8" s="32">
        <v>2000</v>
      </c>
      <c r="B8" s="33" t="s">
        <v>56</v>
      </c>
      <c r="C8" s="33" t="s">
        <v>20</v>
      </c>
      <c r="D8" s="32">
        <v>345993183</v>
      </c>
      <c r="E8" s="33" t="s">
        <v>8</v>
      </c>
      <c r="F8" s="32">
        <v>454801471</v>
      </c>
      <c r="G8" s="33" t="s">
        <v>9</v>
      </c>
      <c r="H8" s="33" t="s">
        <v>83</v>
      </c>
      <c r="I8" s="33" t="s">
        <v>11</v>
      </c>
    </row>
    <row r="9" spans="1:9" x14ac:dyDescent="0.25">
      <c r="A9" s="32">
        <v>2001</v>
      </c>
      <c r="B9" s="33" t="s">
        <v>13</v>
      </c>
      <c r="C9" s="33" t="s">
        <v>20</v>
      </c>
      <c r="D9" s="32">
        <v>443477002</v>
      </c>
      <c r="E9" s="33" t="s">
        <v>8</v>
      </c>
      <c r="F9" s="32">
        <v>460185043</v>
      </c>
      <c r="G9" s="33" t="s">
        <v>9</v>
      </c>
      <c r="H9" s="33" t="s">
        <v>83</v>
      </c>
      <c r="I9" s="33" t="s">
        <v>21</v>
      </c>
    </row>
    <row r="10" spans="1:9" x14ac:dyDescent="0.25">
      <c r="A10" s="32">
        <v>2001</v>
      </c>
      <c r="B10" s="33" t="s">
        <v>82</v>
      </c>
      <c r="C10" s="33" t="s">
        <v>20</v>
      </c>
      <c r="D10" s="32">
        <v>667292</v>
      </c>
      <c r="E10" s="33" t="s">
        <v>8</v>
      </c>
      <c r="F10" s="32">
        <v>275881</v>
      </c>
      <c r="G10" s="33" t="s">
        <v>9</v>
      </c>
      <c r="H10" s="33" t="s">
        <v>83</v>
      </c>
      <c r="I10" s="33" t="s">
        <v>11</v>
      </c>
    </row>
    <row r="11" spans="1:9" x14ac:dyDescent="0.25">
      <c r="A11" s="32">
        <v>2001</v>
      </c>
      <c r="B11" s="33" t="s">
        <v>16</v>
      </c>
      <c r="C11" s="33" t="s">
        <v>20</v>
      </c>
      <c r="D11" s="32">
        <v>712733001</v>
      </c>
      <c r="E11" s="33" t="s">
        <v>8</v>
      </c>
      <c r="F11" s="32">
        <v>569475128</v>
      </c>
      <c r="G11" s="33" t="s">
        <v>9</v>
      </c>
      <c r="H11" s="33" t="s">
        <v>83</v>
      </c>
      <c r="I11" s="33" t="s">
        <v>11</v>
      </c>
    </row>
    <row r="12" spans="1:9" x14ac:dyDescent="0.25">
      <c r="A12" s="32">
        <v>2001</v>
      </c>
      <c r="B12" s="33" t="s">
        <v>84</v>
      </c>
      <c r="C12" s="33" t="s">
        <v>20</v>
      </c>
      <c r="D12" s="32">
        <v>6521796</v>
      </c>
      <c r="E12" s="33" t="s">
        <v>8</v>
      </c>
      <c r="F12" s="32">
        <v>11619838</v>
      </c>
      <c r="G12" s="33" t="s">
        <v>9</v>
      </c>
      <c r="H12" s="33" t="s">
        <v>83</v>
      </c>
      <c r="I12" s="33" t="s">
        <v>11</v>
      </c>
    </row>
    <row r="13" spans="1:9" x14ac:dyDescent="0.25">
      <c r="A13" s="32">
        <v>2001</v>
      </c>
      <c r="B13" s="33" t="s">
        <v>17</v>
      </c>
      <c r="C13" s="33" t="s">
        <v>20</v>
      </c>
      <c r="D13" s="32">
        <v>180103991</v>
      </c>
      <c r="E13" s="33" t="s">
        <v>8</v>
      </c>
      <c r="F13" s="32">
        <v>134233245</v>
      </c>
      <c r="G13" s="33" t="s">
        <v>9</v>
      </c>
      <c r="H13" s="33" t="s">
        <v>83</v>
      </c>
      <c r="I13" s="33" t="s">
        <v>11</v>
      </c>
    </row>
    <row r="14" spans="1:9" x14ac:dyDescent="0.25">
      <c r="A14" s="32">
        <v>2001</v>
      </c>
      <c r="B14" s="33" t="s">
        <v>18</v>
      </c>
      <c r="C14" s="33" t="s">
        <v>20</v>
      </c>
      <c r="D14" s="32">
        <v>103670430</v>
      </c>
      <c r="E14" s="33" t="s">
        <v>8</v>
      </c>
      <c r="F14" s="32">
        <v>92270854</v>
      </c>
      <c r="G14" s="33" t="s">
        <v>9</v>
      </c>
      <c r="H14" s="33" t="s">
        <v>83</v>
      </c>
      <c r="I14" s="33" t="s">
        <v>11</v>
      </c>
    </row>
    <row r="15" spans="1:9" x14ac:dyDescent="0.25">
      <c r="A15" s="32">
        <v>2001</v>
      </c>
      <c r="B15" s="33" t="s">
        <v>56</v>
      </c>
      <c r="C15" s="33" t="s">
        <v>20</v>
      </c>
      <c r="D15" s="32">
        <v>47110141</v>
      </c>
      <c r="E15" s="33" t="s">
        <v>8</v>
      </c>
      <c r="F15" s="32">
        <v>86547025</v>
      </c>
      <c r="G15" s="33" t="s">
        <v>9</v>
      </c>
      <c r="H15" s="33" t="s">
        <v>85</v>
      </c>
      <c r="I15" s="33" t="s">
        <v>11</v>
      </c>
    </row>
    <row r="16" spans="1:9" x14ac:dyDescent="0.25">
      <c r="A16" s="32">
        <v>2001</v>
      </c>
      <c r="B16" s="33" t="s">
        <v>56</v>
      </c>
      <c r="C16" s="33" t="s">
        <v>20</v>
      </c>
      <c r="D16" s="32">
        <v>342703347</v>
      </c>
      <c r="E16" s="33" t="s">
        <v>8</v>
      </c>
      <c r="F16" s="32">
        <v>475834417</v>
      </c>
      <c r="G16" s="33" t="s">
        <v>9</v>
      </c>
      <c r="H16" s="33" t="s">
        <v>83</v>
      </c>
      <c r="I16" s="33" t="s">
        <v>11</v>
      </c>
    </row>
    <row r="17" spans="1:9" x14ac:dyDescent="0.25">
      <c r="A17" s="32">
        <v>2002</v>
      </c>
      <c r="B17" s="33" t="s">
        <v>13</v>
      </c>
      <c r="C17" s="33" t="s">
        <v>20</v>
      </c>
      <c r="D17" s="32">
        <v>520030563</v>
      </c>
      <c r="E17" s="33" t="s">
        <v>8</v>
      </c>
      <c r="F17" s="32">
        <v>543731419</v>
      </c>
      <c r="G17" s="33" t="s">
        <v>9</v>
      </c>
      <c r="H17" s="33" t="s">
        <v>83</v>
      </c>
      <c r="I17" s="33" t="s">
        <v>21</v>
      </c>
    </row>
    <row r="18" spans="1:9" x14ac:dyDescent="0.25">
      <c r="A18" s="32">
        <v>2002</v>
      </c>
      <c r="B18" s="33" t="s">
        <v>82</v>
      </c>
      <c r="C18" s="33" t="s">
        <v>20</v>
      </c>
      <c r="D18" s="32">
        <v>5863022</v>
      </c>
      <c r="E18" s="33" t="s">
        <v>8</v>
      </c>
      <c r="F18" s="32">
        <v>2289171</v>
      </c>
      <c r="G18" s="33" t="s">
        <v>9</v>
      </c>
      <c r="H18" s="33" t="s">
        <v>83</v>
      </c>
      <c r="I18" s="33" t="s">
        <v>11</v>
      </c>
    </row>
    <row r="19" spans="1:9" x14ac:dyDescent="0.25">
      <c r="A19" s="32">
        <v>2002</v>
      </c>
      <c r="B19" s="33" t="s">
        <v>16</v>
      </c>
      <c r="C19" s="33" t="s">
        <v>20</v>
      </c>
      <c r="D19" s="32">
        <v>485591258</v>
      </c>
      <c r="E19" s="33" t="s">
        <v>8</v>
      </c>
      <c r="F19" s="32">
        <v>430906780</v>
      </c>
      <c r="G19" s="33" t="s">
        <v>9</v>
      </c>
      <c r="H19" s="33" t="s">
        <v>83</v>
      </c>
      <c r="I19" s="33" t="s">
        <v>11</v>
      </c>
    </row>
    <row r="20" spans="1:9" x14ac:dyDescent="0.25">
      <c r="A20" s="32">
        <v>2002</v>
      </c>
      <c r="B20" s="33" t="s">
        <v>84</v>
      </c>
      <c r="C20" s="33" t="s">
        <v>20</v>
      </c>
      <c r="D20" s="32">
        <v>11676674</v>
      </c>
      <c r="E20" s="33" t="s">
        <v>8</v>
      </c>
      <c r="F20" s="32">
        <v>18022407</v>
      </c>
      <c r="G20" s="33" t="s">
        <v>9</v>
      </c>
      <c r="H20" s="33" t="s">
        <v>83</v>
      </c>
      <c r="I20" s="33" t="s">
        <v>11</v>
      </c>
    </row>
    <row r="21" spans="1:9" x14ac:dyDescent="0.25">
      <c r="A21" s="32">
        <v>2002</v>
      </c>
      <c r="B21" s="33" t="s">
        <v>17</v>
      </c>
      <c r="C21" s="33" t="s">
        <v>20</v>
      </c>
      <c r="D21" s="32">
        <v>207491061</v>
      </c>
      <c r="E21" s="33" t="s">
        <v>8</v>
      </c>
      <c r="F21" s="32">
        <v>127393028</v>
      </c>
      <c r="G21" s="33" t="s">
        <v>9</v>
      </c>
      <c r="H21" s="33" t="s">
        <v>83</v>
      </c>
      <c r="I21" s="33" t="s">
        <v>11</v>
      </c>
    </row>
    <row r="22" spans="1:9" x14ac:dyDescent="0.25">
      <c r="A22" s="32">
        <v>2002</v>
      </c>
      <c r="B22" s="33" t="s">
        <v>18</v>
      </c>
      <c r="C22" s="33" t="s">
        <v>20</v>
      </c>
      <c r="D22" s="32">
        <v>122427962</v>
      </c>
      <c r="E22" s="33" t="s">
        <v>8</v>
      </c>
      <c r="F22" s="32">
        <v>115610004</v>
      </c>
      <c r="G22" s="33" t="s">
        <v>9</v>
      </c>
      <c r="H22" s="33" t="s">
        <v>83</v>
      </c>
      <c r="I22" s="33" t="s">
        <v>11</v>
      </c>
    </row>
    <row r="23" spans="1:9" x14ac:dyDescent="0.25">
      <c r="A23" s="32">
        <v>2002</v>
      </c>
      <c r="B23" s="33" t="s">
        <v>56</v>
      </c>
      <c r="C23" s="33" t="s">
        <v>20</v>
      </c>
      <c r="D23" s="32">
        <v>63564615</v>
      </c>
      <c r="E23" s="33" t="s">
        <v>8</v>
      </c>
      <c r="F23" s="32">
        <v>102114309</v>
      </c>
      <c r="G23" s="33" t="s">
        <v>9</v>
      </c>
      <c r="H23" s="33" t="s">
        <v>85</v>
      </c>
      <c r="I23" s="33" t="s">
        <v>11</v>
      </c>
    </row>
    <row r="24" spans="1:9" x14ac:dyDescent="0.25">
      <c r="A24" s="32">
        <v>2002</v>
      </c>
      <c r="B24" s="33" t="s">
        <v>56</v>
      </c>
      <c r="C24" s="33" t="s">
        <v>20</v>
      </c>
      <c r="D24" s="32">
        <v>370948887</v>
      </c>
      <c r="E24" s="33" t="s">
        <v>8</v>
      </c>
      <c r="F24" s="32">
        <v>493648136</v>
      </c>
      <c r="G24" s="33" t="s">
        <v>9</v>
      </c>
      <c r="H24" s="33" t="s">
        <v>83</v>
      </c>
      <c r="I24" s="33" t="s">
        <v>11</v>
      </c>
    </row>
    <row r="25" spans="1:9" x14ac:dyDescent="0.25">
      <c r="A25" s="32">
        <v>2003</v>
      </c>
      <c r="B25" s="33" t="s">
        <v>13</v>
      </c>
      <c r="C25" s="33" t="s">
        <v>20</v>
      </c>
      <c r="D25" s="32">
        <v>705159969</v>
      </c>
      <c r="E25" s="33" t="s">
        <v>8</v>
      </c>
      <c r="F25" s="32">
        <v>757468130</v>
      </c>
      <c r="G25" s="33" t="s">
        <v>9</v>
      </c>
      <c r="H25" s="33" t="s">
        <v>83</v>
      </c>
      <c r="I25" s="33" t="s">
        <v>11</v>
      </c>
    </row>
    <row r="26" spans="1:9" x14ac:dyDescent="0.25">
      <c r="A26" s="32">
        <v>2003</v>
      </c>
      <c r="B26" s="33" t="s">
        <v>82</v>
      </c>
      <c r="C26" s="33" t="s">
        <v>20</v>
      </c>
      <c r="D26" s="32">
        <v>13432906</v>
      </c>
      <c r="E26" s="33" t="s">
        <v>8</v>
      </c>
      <c r="F26" s="32">
        <v>5827030</v>
      </c>
      <c r="G26" s="33" t="s">
        <v>9</v>
      </c>
      <c r="H26" s="33" t="s">
        <v>83</v>
      </c>
      <c r="I26" s="33" t="s">
        <v>11</v>
      </c>
    </row>
    <row r="27" spans="1:9" x14ac:dyDescent="0.25">
      <c r="A27" s="32">
        <v>2003</v>
      </c>
      <c r="B27" s="33" t="s">
        <v>16</v>
      </c>
      <c r="C27" s="33" t="s">
        <v>20</v>
      </c>
      <c r="D27" s="32">
        <v>521291232</v>
      </c>
      <c r="E27" s="33" t="s">
        <v>8</v>
      </c>
      <c r="F27" s="32">
        <v>538141924</v>
      </c>
      <c r="G27" s="33" t="s">
        <v>9</v>
      </c>
      <c r="H27" s="33" t="s">
        <v>83</v>
      </c>
      <c r="I27" s="33" t="s">
        <v>11</v>
      </c>
    </row>
    <row r="28" spans="1:9" x14ac:dyDescent="0.25">
      <c r="A28" s="32">
        <v>2003</v>
      </c>
      <c r="B28" s="33" t="s">
        <v>84</v>
      </c>
      <c r="C28" s="33" t="s">
        <v>20</v>
      </c>
      <c r="D28" s="32">
        <v>12747560</v>
      </c>
      <c r="E28" s="33" t="s">
        <v>8</v>
      </c>
      <c r="F28" s="32">
        <v>23258227</v>
      </c>
      <c r="G28" s="33" t="s">
        <v>9</v>
      </c>
      <c r="H28" s="33" t="s">
        <v>83</v>
      </c>
      <c r="I28" s="33" t="s">
        <v>11</v>
      </c>
    </row>
    <row r="29" spans="1:9" x14ac:dyDescent="0.25">
      <c r="A29" s="32">
        <v>2003</v>
      </c>
      <c r="B29" s="33" t="s">
        <v>17</v>
      </c>
      <c r="C29" s="33" t="s">
        <v>20</v>
      </c>
      <c r="D29" s="32">
        <v>198264399</v>
      </c>
      <c r="E29" s="33" t="s">
        <v>8</v>
      </c>
      <c r="F29" s="32">
        <v>183715365</v>
      </c>
      <c r="G29" s="33" t="s">
        <v>9</v>
      </c>
      <c r="H29" s="33" t="s">
        <v>83</v>
      </c>
      <c r="I29" s="33" t="s">
        <v>11</v>
      </c>
    </row>
    <row r="30" spans="1:9" x14ac:dyDescent="0.25">
      <c r="A30" s="32">
        <v>2003</v>
      </c>
      <c r="B30" s="33" t="s">
        <v>18</v>
      </c>
      <c r="C30" s="33" t="s">
        <v>20</v>
      </c>
      <c r="D30" s="32">
        <v>128884967</v>
      </c>
      <c r="E30" s="33" t="s">
        <v>8</v>
      </c>
      <c r="F30" s="32">
        <v>151919460</v>
      </c>
      <c r="G30" s="33" t="s">
        <v>9</v>
      </c>
      <c r="H30" s="33" t="s">
        <v>83</v>
      </c>
      <c r="I30" s="33" t="s">
        <v>11</v>
      </c>
    </row>
    <row r="31" spans="1:9" x14ac:dyDescent="0.25">
      <c r="A31" s="32">
        <v>2003</v>
      </c>
      <c r="B31" s="33" t="s">
        <v>56</v>
      </c>
      <c r="C31" s="33" t="s">
        <v>20</v>
      </c>
      <c r="D31" s="32">
        <v>75324426</v>
      </c>
      <c r="E31" s="33" t="s">
        <v>8</v>
      </c>
      <c r="F31" s="32">
        <v>125357186</v>
      </c>
      <c r="G31" s="33" t="s">
        <v>9</v>
      </c>
      <c r="H31" s="33" t="s">
        <v>85</v>
      </c>
      <c r="I31" s="33" t="s">
        <v>11</v>
      </c>
    </row>
    <row r="32" spans="1:9" x14ac:dyDescent="0.25">
      <c r="A32" s="32">
        <v>2003</v>
      </c>
      <c r="B32" s="33" t="s">
        <v>56</v>
      </c>
      <c r="C32" s="33" t="s">
        <v>20</v>
      </c>
      <c r="D32" s="32">
        <v>366173535</v>
      </c>
      <c r="E32" s="33" t="s">
        <v>8</v>
      </c>
      <c r="F32" s="32">
        <v>515429291</v>
      </c>
      <c r="G32" s="33" t="s">
        <v>9</v>
      </c>
      <c r="H32" s="33" t="s">
        <v>83</v>
      </c>
      <c r="I32" s="33" t="s">
        <v>11</v>
      </c>
    </row>
    <row r="33" spans="1:9" x14ac:dyDescent="0.25">
      <c r="A33" s="32">
        <v>2004</v>
      </c>
      <c r="B33" s="33" t="s">
        <v>13</v>
      </c>
      <c r="C33" s="33" t="s">
        <v>20</v>
      </c>
      <c r="D33" s="32">
        <v>693301824</v>
      </c>
      <c r="E33" s="33" t="s">
        <v>8</v>
      </c>
      <c r="F33" s="32">
        <v>877898108</v>
      </c>
      <c r="G33" s="33" t="s">
        <v>9</v>
      </c>
      <c r="H33" s="33" t="s">
        <v>83</v>
      </c>
      <c r="I33" s="33" t="s">
        <v>11</v>
      </c>
    </row>
    <row r="34" spans="1:9" x14ac:dyDescent="0.25">
      <c r="A34" s="32">
        <v>2004</v>
      </c>
      <c r="B34" s="33" t="s">
        <v>82</v>
      </c>
      <c r="C34" s="33" t="s">
        <v>20</v>
      </c>
      <c r="D34" s="32">
        <v>17800027</v>
      </c>
      <c r="E34" s="33" t="s">
        <v>8</v>
      </c>
      <c r="F34" s="32">
        <v>7381902</v>
      </c>
      <c r="G34" s="33" t="s">
        <v>9</v>
      </c>
      <c r="H34" s="33" t="s">
        <v>83</v>
      </c>
      <c r="I34" s="33" t="s">
        <v>11</v>
      </c>
    </row>
    <row r="35" spans="1:9" x14ac:dyDescent="0.25">
      <c r="A35" s="32">
        <v>2004</v>
      </c>
      <c r="B35" s="33" t="s">
        <v>16</v>
      </c>
      <c r="C35" s="33" t="s">
        <v>20</v>
      </c>
      <c r="D35" s="32">
        <v>457617592</v>
      </c>
      <c r="E35" s="33" t="s">
        <v>8</v>
      </c>
      <c r="F35" s="32">
        <v>474377490</v>
      </c>
      <c r="G35" s="33" t="s">
        <v>9</v>
      </c>
      <c r="H35" s="33" t="s">
        <v>83</v>
      </c>
      <c r="I35" s="33" t="s">
        <v>11</v>
      </c>
    </row>
    <row r="36" spans="1:9" x14ac:dyDescent="0.25">
      <c r="A36" s="32">
        <v>2004</v>
      </c>
      <c r="B36" s="33" t="s">
        <v>84</v>
      </c>
      <c r="C36" s="33" t="s">
        <v>20</v>
      </c>
      <c r="D36" s="32">
        <v>11096017</v>
      </c>
      <c r="E36" s="33" t="s">
        <v>8</v>
      </c>
      <c r="F36" s="32">
        <v>21763011</v>
      </c>
      <c r="G36" s="33" t="s">
        <v>9</v>
      </c>
      <c r="H36" s="33" t="s">
        <v>83</v>
      </c>
      <c r="I36" s="33" t="s">
        <v>11</v>
      </c>
    </row>
    <row r="37" spans="1:9" x14ac:dyDescent="0.25">
      <c r="A37" s="32">
        <v>2004</v>
      </c>
      <c r="B37" s="33" t="s">
        <v>17</v>
      </c>
      <c r="C37" s="33" t="s">
        <v>20</v>
      </c>
      <c r="D37" s="32">
        <v>237110452</v>
      </c>
      <c r="E37" s="33" t="s">
        <v>8</v>
      </c>
      <c r="F37" s="32">
        <v>283911442</v>
      </c>
      <c r="G37" s="33" t="s">
        <v>9</v>
      </c>
      <c r="H37" s="33" t="s">
        <v>83</v>
      </c>
      <c r="I37" s="33" t="s">
        <v>11</v>
      </c>
    </row>
    <row r="38" spans="1:9" x14ac:dyDescent="0.25">
      <c r="A38" s="32">
        <v>2004</v>
      </c>
      <c r="B38" s="33" t="s">
        <v>18</v>
      </c>
      <c r="C38" s="33" t="s">
        <v>20</v>
      </c>
      <c r="D38" s="32">
        <v>103625784</v>
      </c>
      <c r="E38" s="33" t="s">
        <v>8</v>
      </c>
      <c r="F38" s="32">
        <v>133553306</v>
      </c>
      <c r="G38" s="33" t="s">
        <v>9</v>
      </c>
      <c r="H38" s="33" t="s">
        <v>83</v>
      </c>
      <c r="I38" s="33" t="s">
        <v>11</v>
      </c>
    </row>
    <row r="39" spans="1:9" x14ac:dyDescent="0.25">
      <c r="A39" s="32">
        <v>2004</v>
      </c>
      <c r="B39" s="33" t="s">
        <v>56</v>
      </c>
      <c r="C39" s="33" t="s">
        <v>20</v>
      </c>
      <c r="D39" s="32">
        <v>76473223</v>
      </c>
      <c r="E39" s="33" t="s">
        <v>8</v>
      </c>
      <c r="F39" s="32">
        <v>136132465</v>
      </c>
      <c r="G39" s="33" t="s">
        <v>9</v>
      </c>
      <c r="H39" s="33" t="s">
        <v>85</v>
      </c>
      <c r="I39" s="33" t="s">
        <v>11</v>
      </c>
    </row>
    <row r="40" spans="1:9" x14ac:dyDescent="0.25">
      <c r="A40" s="32">
        <v>2004</v>
      </c>
      <c r="B40" s="33" t="s">
        <v>56</v>
      </c>
      <c r="C40" s="33" t="s">
        <v>20</v>
      </c>
      <c r="D40" s="32">
        <v>391397880</v>
      </c>
      <c r="E40" s="33" t="s">
        <v>8</v>
      </c>
      <c r="F40" s="32">
        <v>591581528</v>
      </c>
      <c r="G40" s="33" t="s">
        <v>9</v>
      </c>
      <c r="H40" s="33" t="s">
        <v>83</v>
      </c>
      <c r="I40" s="33" t="s">
        <v>11</v>
      </c>
    </row>
    <row r="41" spans="1:9" x14ac:dyDescent="0.25">
      <c r="A41" s="32">
        <v>2005</v>
      </c>
      <c r="B41" s="33" t="s">
        <v>13</v>
      </c>
      <c r="C41" s="33" t="s">
        <v>20</v>
      </c>
      <c r="D41" s="32">
        <v>734221307</v>
      </c>
      <c r="E41" s="33" t="s">
        <v>8</v>
      </c>
      <c r="F41" s="32">
        <v>930676998</v>
      </c>
      <c r="G41" s="33" t="s">
        <v>9</v>
      </c>
      <c r="H41" s="33" t="s">
        <v>83</v>
      </c>
      <c r="I41" s="33" t="s">
        <v>11</v>
      </c>
    </row>
    <row r="42" spans="1:9" x14ac:dyDescent="0.25">
      <c r="A42" s="32">
        <v>2005</v>
      </c>
      <c r="B42" s="33" t="s">
        <v>82</v>
      </c>
      <c r="C42" s="33" t="s">
        <v>20</v>
      </c>
      <c r="D42" s="32">
        <v>21256532</v>
      </c>
      <c r="E42" s="33" t="s">
        <v>8</v>
      </c>
      <c r="F42" s="32">
        <v>9981998</v>
      </c>
      <c r="G42" s="33" t="s">
        <v>9</v>
      </c>
      <c r="H42" s="33" t="s">
        <v>83</v>
      </c>
      <c r="I42" s="33" t="s">
        <v>11</v>
      </c>
    </row>
    <row r="43" spans="1:9" x14ac:dyDescent="0.25">
      <c r="A43" s="32">
        <v>2005</v>
      </c>
      <c r="B43" s="33" t="s">
        <v>16</v>
      </c>
      <c r="C43" s="33" t="s">
        <v>20</v>
      </c>
      <c r="D43" s="32">
        <v>504139365</v>
      </c>
      <c r="E43" s="33" t="s">
        <v>8</v>
      </c>
      <c r="F43" s="32">
        <v>576429270</v>
      </c>
      <c r="G43" s="33" t="s">
        <v>9</v>
      </c>
      <c r="H43" s="33" t="s">
        <v>83</v>
      </c>
      <c r="I43" s="33" t="s">
        <v>11</v>
      </c>
    </row>
    <row r="44" spans="1:9" x14ac:dyDescent="0.25">
      <c r="A44" s="32">
        <v>2005</v>
      </c>
      <c r="B44" s="33" t="s">
        <v>84</v>
      </c>
      <c r="C44" s="33" t="s">
        <v>20</v>
      </c>
      <c r="D44" s="32">
        <v>18977200</v>
      </c>
      <c r="E44" s="33" t="s">
        <v>8</v>
      </c>
      <c r="F44" s="32">
        <v>35152218</v>
      </c>
      <c r="G44" s="33" t="s">
        <v>9</v>
      </c>
      <c r="H44" s="33" t="s">
        <v>83</v>
      </c>
      <c r="I44" s="33" t="s">
        <v>11</v>
      </c>
    </row>
    <row r="45" spans="1:9" x14ac:dyDescent="0.25">
      <c r="A45" s="32">
        <v>2005</v>
      </c>
      <c r="B45" s="33" t="s">
        <v>17</v>
      </c>
      <c r="C45" s="33" t="s">
        <v>20</v>
      </c>
      <c r="D45" s="32">
        <v>229948128</v>
      </c>
      <c r="E45" s="33" t="s">
        <v>8</v>
      </c>
      <c r="F45" s="32">
        <v>295623051</v>
      </c>
      <c r="G45" s="33" t="s">
        <v>9</v>
      </c>
      <c r="H45" s="33" t="s">
        <v>83</v>
      </c>
      <c r="I45" s="33" t="s">
        <v>11</v>
      </c>
    </row>
    <row r="46" spans="1:9" x14ac:dyDescent="0.25">
      <c r="A46" s="32">
        <v>2005</v>
      </c>
      <c r="B46" s="33" t="s">
        <v>18</v>
      </c>
      <c r="C46" s="33" t="s">
        <v>20</v>
      </c>
      <c r="D46" s="32">
        <v>113825560</v>
      </c>
      <c r="E46" s="33" t="s">
        <v>8</v>
      </c>
      <c r="F46" s="32">
        <v>159921389</v>
      </c>
      <c r="G46" s="33" t="s">
        <v>9</v>
      </c>
      <c r="H46" s="33" t="s">
        <v>83</v>
      </c>
      <c r="I46" s="33" t="s">
        <v>11</v>
      </c>
    </row>
    <row r="47" spans="1:9" x14ac:dyDescent="0.25">
      <c r="A47" s="32">
        <v>2005</v>
      </c>
      <c r="B47" s="33" t="s">
        <v>56</v>
      </c>
      <c r="C47" s="33" t="s">
        <v>20</v>
      </c>
      <c r="D47" s="32">
        <v>79144883</v>
      </c>
      <c r="E47" s="33" t="s">
        <v>8</v>
      </c>
      <c r="F47" s="32">
        <v>155497141</v>
      </c>
      <c r="G47" s="33" t="s">
        <v>9</v>
      </c>
      <c r="H47" s="33" t="s">
        <v>85</v>
      </c>
      <c r="I47" s="33" t="s">
        <v>11</v>
      </c>
    </row>
    <row r="48" spans="1:9" x14ac:dyDescent="0.25">
      <c r="A48" s="32">
        <v>2005</v>
      </c>
      <c r="B48" s="33" t="s">
        <v>56</v>
      </c>
      <c r="C48" s="33" t="s">
        <v>20</v>
      </c>
      <c r="D48" s="32">
        <v>446286947</v>
      </c>
      <c r="E48" s="33" t="s">
        <v>8</v>
      </c>
      <c r="F48" s="32">
        <v>694085586</v>
      </c>
      <c r="G48" s="33" t="s">
        <v>9</v>
      </c>
      <c r="H48" s="33" t="s">
        <v>83</v>
      </c>
      <c r="I48" s="33" t="s">
        <v>11</v>
      </c>
    </row>
    <row r="49" spans="1:9" x14ac:dyDescent="0.25">
      <c r="A49" s="32">
        <v>2006</v>
      </c>
      <c r="B49" s="33" t="s">
        <v>13</v>
      </c>
      <c r="C49" s="33" t="s">
        <v>20</v>
      </c>
      <c r="D49" s="32">
        <v>818951189</v>
      </c>
      <c r="E49" s="33" t="s">
        <v>8</v>
      </c>
      <c r="F49" s="32">
        <v>1002296043</v>
      </c>
      <c r="G49" s="33" t="s">
        <v>9</v>
      </c>
      <c r="H49" s="33" t="s">
        <v>83</v>
      </c>
      <c r="I49" s="33" t="s">
        <v>11</v>
      </c>
    </row>
    <row r="50" spans="1:9" x14ac:dyDescent="0.25">
      <c r="A50" s="32">
        <v>2006</v>
      </c>
      <c r="B50" s="33" t="s">
        <v>82</v>
      </c>
      <c r="C50" s="33" t="s">
        <v>20</v>
      </c>
      <c r="D50" s="32">
        <v>34293006</v>
      </c>
      <c r="E50" s="33" t="s">
        <v>8</v>
      </c>
      <c r="F50" s="32">
        <v>19234445</v>
      </c>
      <c r="G50" s="33" t="s">
        <v>9</v>
      </c>
      <c r="H50" s="33" t="s">
        <v>83</v>
      </c>
      <c r="I50" s="33" t="s">
        <v>11</v>
      </c>
    </row>
    <row r="51" spans="1:9" x14ac:dyDescent="0.25">
      <c r="A51" s="32">
        <v>2006</v>
      </c>
      <c r="B51" s="33" t="s">
        <v>16</v>
      </c>
      <c r="C51" s="33" t="s">
        <v>20</v>
      </c>
      <c r="D51" s="32">
        <v>456340940</v>
      </c>
      <c r="E51" s="33" t="s">
        <v>8</v>
      </c>
      <c r="F51" s="32">
        <v>543672593</v>
      </c>
      <c r="G51" s="33" t="s">
        <v>9</v>
      </c>
      <c r="H51" s="33" t="s">
        <v>83</v>
      </c>
      <c r="I51" s="33" t="s">
        <v>11</v>
      </c>
    </row>
    <row r="52" spans="1:9" x14ac:dyDescent="0.25">
      <c r="A52" s="32">
        <v>2006</v>
      </c>
      <c r="B52" s="33" t="s">
        <v>84</v>
      </c>
      <c r="C52" s="33" t="s">
        <v>20</v>
      </c>
      <c r="D52" s="32">
        <v>27879487</v>
      </c>
      <c r="E52" s="33" t="s">
        <v>8</v>
      </c>
      <c r="F52" s="32">
        <v>49466384</v>
      </c>
      <c r="G52" s="33" t="s">
        <v>9</v>
      </c>
      <c r="H52" s="33" t="s">
        <v>83</v>
      </c>
      <c r="I52" s="33" t="s">
        <v>11</v>
      </c>
    </row>
    <row r="53" spans="1:9" x14ac:dyDescent="0.25">
      <c r="A53" s="32">
        <v>2006</v>
      </c>
      <c r="B53" s="33" t="s">
        <v>17</v>
      </c>
      <c r="C53" s="33" t="s">
        <v>20</v>
      </c>
      <c r="D53" s="32">
        <v>284903248</v>
      </c>
      <c r="E53" s="33" t="s">
        <v>8</v>
      </c>
      <c r="F53" s="32">
        <v>254176671</v>
      </c>
      <c r="G53" s="33" t="s">
        <v>9</v>
      </c>
      <c r="H53" s="33" t="s">
        <v>83</v>
      </c>
      <c r="I53" s="33" t="s">
        <v>11</v>
      </c>
    </row>
    <row r="54" spans="1:9" x14ac:dyDescent="0.25">
      <c r="A54" s="32">
        <v>2006</v>
      </c>
      <c r="B54" s="33" t="s">
        <v>18</v>
      </c>
      <c r="C54" s="33" t="s">
        <v>20</v>
      </c>
      <c r="D54" s="32">
        <v>126282456</v>
      </c>
      <c r="E54" s="33" t="s">
        <v>8</v>
      </c>
      <c r="F54" s="32">
        <v>191713309</v>
      </c>
      <c r="G54" s="33" t="s">
        <v>9</v>
      </c>
      <c r="H54" s="33" t="s">
        <v>83</v>
      </c>
      <c r="I54" s="33" t="s">
        <v>11</v>
      </c>
    </row>
    <row r="55" spans="1:9" x14ac:dyDescent="0.25">
      <c r="A55" s="32">
        <v>2006</v>
      </c>
      <c r="B55" s="33" t="s">
        <v>56</v>
      </c>
      <c r="C55" s="33" t="s">
        <v>20</v>
      </c>
      <c r="D55" s="32">
        <v>82349919</v>
      </c>
      <c r="E55" s="33" t="s">
        <v>8</v>
      </c>
      <c r="F55" s="32">
        <v>167797078</v>
      </c>
      <c r="G55" s="33" t="s">
        <v>9</v>
      </c>
      <c r="H55" s="33" t="s">
        <v>85</v>
      </c>
      <c r="I55" s="33" t="s">
        <v>11</v>
      </c>
    </row>
    <row r="56" spans="1:9" x14ac:dyDescent="0.25">
      <c r="A56" s="32">
        <v>2006</v>
      </c>
      <c r="B56" s="33" t="s">
        <v>56</v>
      </c>
      <c r="C56" s="33" t="s">
        <v>20</v>
      </c>
      <c r="D56" s="32">
        <v>372357866</v>
      </c>
      <c r="E56" s="33" t="s">
        <v>8</v>
      </c>
      <c r="F56" s="32">
        <v>664449682</v>
      </c>
      <c r="G56" s="33" t="s">
        <v>9</v>
      </c>
      <c r="H56" s="33" t="s">
        <v>83</v>
      </c>
      <c r="I56" s="33" t="s">
        <v>11</v>
      </c>
    </row>
    <row r="57" spans="1:9" x14ac:dyDescent="0.25">
      <c r="A57" s="32">
        <v>2007</v>
      </c>
      <c r="B57" s="33" t="s">
        <v>13</v>
      </c>
      <c r="C57" s="33" t="s">
        <v>20</v>
      </c>
      <c r="D57" s="32">
        <v>763017169</v>
      </c>
      <c r="E57" s="33" t="s">
        <v>8</v>
      </c>
      <c r="F57" s="32">
        <v>1039496855</v>
      </c>
      <c r="G57" s="33" t="s">
        <v>9</v>
      </c>
      <c r="H57" s="33" t="s">
        <v>83</v>
      </c>
      <c r="I57" s="33" t="s">
        <v>11</v>
      </c>
    </row>
    <row r="58" spans="1:9" x14ac:dyDescent="0.25">
      <c r="A58" s="32">
        <v>2007</v>
      </c>
      <c r="B58" s="33" t="s">
        <v>82</v>
      </c>
      <c r="C58" s="33" t="s">
        <v>20</v>
      </c>
      <c r="D58" s="32">
        <v>55789548</v>
      </c>
      <c r="E58" s="33" t="s">
        <v>8</v>
      </c>
      <c r="F58" s="32">
        <v>32943644</v>
      </c>
      <c r="G58" s="33" t="s">
        <v>9</v>
      </c>
      <c r="H58" s="33" t="s">
        <v>83</v>
      </c>
      <c r="I58" s="33" t="s">
        <v>11</v>
      </c>
    </row>
    <row r="59" spans="1:9" x14ac:dyDescent="0.25">
      <c r="A59" s="32">
        <v>2007</v>
      </c>
      <c r="B59" s="33" t="s">
        <v>16</v>
      </c>
      <c r="C59" s="33" t="s">
        <v>20</v>
      </c>
      <c r="D59" s="32">
        <v>465558587</v>
      </c>
      <c r="E59" s="33" t="s">
        <v>8</v>
      </c>
      <c r="F59" s="32">
        <v>734055907</v>
      </c>
      <c r="G59" s="33" t="s">
        <v>9</v>
      </c>
      <c r="H59" s="33" t="s">
        <v>83</v>
      </c>
      <c r="I59" s="33" t="s">
        <v>11</v>
      </c>
    </row>
    <row r="60" spans="1:9" x14ac:dyDescent="0.25">
      <c r="A60" s="32">
        <v>2007</v>
      </c>
      <c r="B60" s="33" t="s">
        <v>84</v>
      </c>
      <c r="C60" s="33" t="s">
        <v>20</v>
      </c>
      <c r="D60" s="32">
        <v>26095424</v>
      </c>
      <c r="E60" s="33" t="s">
        <v>8</v>
      </c>
      <c r="F60" s="32">
        <v>60493035</v>
      </c>
      <c r="G60" s="33" t="s">
        <v>9</v>
      </c>
      <c r="H60" s="33" t="s">
        <v>83</v>
      </c>
      <c r="I60" s="33" t="s">
        <v>11</v>
      </c>
    </row>
    <row r="61" spans="1:9" x14ac:dyDescent="0.25">
      <c r="A61" s="32">
        <v>2007</v>
      </c>
      <c r="B61" s="33" t="s">
        <v>17</v>
      </c>
      <c r="C61" s="33" t="s">
        <v>20</v>
      </c>
      <c r="D61" s="32">
        <v>286894614</v>
      </c>
      <c r="E61" s="33" t="s">
        <v>8</v>
      </c>
      <c r="F61" s="32">
        <v>313139610</v>
      </c>
      <c r="G61" s="33" t="s">
        <v>9</v>
      </c>
      <c r="H61" s="33" t="s">
        <v>83</v>
      </c>
      <c r="I61" s="33" t="s">
        <v>11</v>
      </c>
    </row>
    <row r="62" spans="1:9" x14ac:dyDescent="0.25">
      <c r="A62" s="32">
        <v>2007</v>
      </c>
      <c r="B62" s="33" t="s">
        <v>18</v>
      </c>
      <c r="C62" s="33" t="s">
        <v>20</v>
      </c>
      <c r="D62" s="32">
        <v>110917666</v>
      </c>
      <c r="E62" s="33" t="s">
        <v>8</v>
      </c>
      <c r="F62" s="32">
        <v>208884385</v>
      </c>
      <c r="G62" s="33" t="s">
        <v>9</v>
      </c>
      <c r="H62" s="33" t="s">
        <v>83</v>
      </c>
      <c r="I62" s="33" t="s">
        <v>11</v>
      </c>
    </row>
    <row r="63" spans="1:9" x14ac:dyDescent="0.25">
      <c r="A63" s="32">
        <v>2007</v>
      </c>
      <c r="B63" s="33" t="s">
        <v>56</v>
      </c>
      <c r="C63" s="33" t="s">
        <v>20</v>
      </c>
      <c r="D63" s="32">
        <v>80099831</v>
      </c>
      <c r="E63" s="33" t="s">
        <v>8</v>
      </c>
      <c r="F63" s="32">
        <v>152177586</v>
      </c>
      <c r="G63" s="33" t="s">
        <v>9</v>
      </c>
      <c r="H63" s="33" t="s">
        <v>85</v>
      </c>
      <c r="I63" s="33" t="s">
        <v>11</v>
      </c>
    </row>
    <row r="64" spans="1:9" x14ac:dyDescent="0.25">
      <c r="A64" s="32">
        <v>2007</v>
      </c>
      <c r="B64" s="33" t="s">
        <v>56</v>
      </c>
      <c r="C64" s="33" t="s">
        <v>20</v>
      </c>
      <c r="D64" s="32">
        <v>386677278</v>
      </c>
      <c r="E64" s="33" t="s">
        <v>8</v>
      </c>
      <c r="F64" s="32">
        <v>704103799</v>
      </c>
      <c r="G64" s="33" t="s">
        <v>9</v>
      </c>
      <c r="H64" s="33" t="s">
        <v>83</v>
      </c>
      <c r="I64" s="33" t="s">
        <v>11</v>
      </c>
    </row>
    <row r="65" spans="1:9" x14ac:dyDescent="0.25">
      <c r="A65" s="32">
        <v>2008</v>
      </c>
      <c r="B65" s="33" t="s">
        <v>13</v>
      </c>
      <c r="C65" s="33" t="s">
        <v>20</v>
      </c>
      <c r="D65" s="32">
        <v>833067052</v>
      </c>
      <c r="E65" s="33" t="s">
        <v>8</v>
      </c>
      <c r="F65" s="32">
        <v>1291132800</v>
      </c>
      <c r="G65" s="33" t="s">
        <v>9</v>
      </c>
      <c r="H65" s="33" t="s">
        <v>83</v>
      </c>
      <c r="I65" s="33" t="s">
        <v>11</v>
      </c>
    </row>
    <row r="66" spans="1:9" x14ac:dyDescent="0.25">
      <c r="A66" s="32">
        <v>2008</v>
      </c>
      <c r="B66" s="33" t="s">
        <v>82</v>
      </c>
      <c r="C66" s="33" t="s">
        <v>20</v>
      </c>
      <c r="D66" s="32">
        <v>63302833</v>
      </c>
      <c r="E66" s="33" t="s">
        <v>8</v>
      </c>
      <c r="F66" s="32">
        <v>47437070</v>
      </c>
      <c r="G66" s="33" t="s">
        <v>9</v>
      </c>
      <c r="H66" s="33" t="s">
        <v>83</v>
      </c>
      <c r="I66" s="33" t="s">
        <v>11</v>
      </c>
    </row>
    <row r="67" spans="1:9" x14ac:dyDescent="0.25">
      <c r="A67" s="32">
        <v>2008</v>
      </c>
      <c r="B67" s="33" t="s">
        <v>16</v>
      </c>
      <c r="C67" s="33" t="s">
        <v>20</v>
      </c>
      <c r="D67" s="32">
        <v>539654518</v>
      </c>
      <c r="E67" s="33" t="s">
        <v>8</v>
      </c>
      <c r="F67" s="32">
        <v>886890655</v>
      </c>
      <c r="G67" s="33" t="s">
        <v>9</v>
      </c>
      <c r="H67" s="33" t="s">
        <v>83</v>
      </c>
      <c r="I67" s="33" t="s">
        <v>11</v>
      </c>
    </row>
    <row r="68" spans="1:9" x14ac:dyDescent="0.25">
      <c r="A68" s="32">
        <v>2008</v>
      </c>
      <c r="B68" s="33" t="s">
        <v>84</v>
      </c>
      <c r="C68" s="33" t="s">
        <v>20</v>
      </c>
      <c r="D68" s="32">
        <v>43883453</v>
      </c>
      <c r="E68" s="33" t="s">
        <v>8</v>
      </c>
      <c r="F68" s="32">
        <v>85705329</v>
      </c>
      <c r="G68" s="33" t="s">
        <v>9</v>
      </c>
      <c r="H68" s="33" t="s">
        <v>83</v>
      </c>
      <c r="I68" s="33" t="s">
        <v>11</v>
      </c>
    </row>
    <row r="69" spans="1:9" x14ac:dyDescent="0.25">
      <c r="A69" s="32">
        <v>2008</v>
      </c>
      <c r="B69" s="33" t="s">
        <v>17</v>
      </c>
      <c r="C69" s="33" t="s">
        <v>20</v>
      </c>
      <c r="D69" s="32">
        <v>261518776</v>
      </c>
      <c r="E69" s="33" t="s">
        <v>8</v>
      </c>
      <c r="F69" s="32">
        <v>314290211</v>
      </c>
      <c r="G69" s="33" t="s">
        <v>9</v>
      </c>
      <c r="H69" s="33" t="s">
        <v>83</v>
      </c>
      <c r="I69" s="33" t="s">
        <v>11</v>
      </c>
    </row>
    <row r="70" spans="1:9" x14ac:dyDescent="0.25">
      <c r="A70" s="32">
        <v>2008</v>
      </c>
      <c r="B70" s="33" t="s">
        <v>18</v>
      </c>
      <c r="C70" s="33" t="s">
        <v>20</v>
      </c>
      <c r="D70" s="32">
        <v>137946929</v>
      </c>
      <c r="E70" s="33" t="s">
        <v>8</v>
      </c>
      <c r="F70" s="32">
        <v>268219953</v>
      </c>
      <c r="G70" s="33" t="s">
        <v>9</v>
      </c>
      <c r="H70" s="33" t="s">
        <v>83</v>
      </c>
      <c r="I70" s="33" t="s">
        <v>11</v>
      </c>
    </row>
    <row r="71" spans="1:9" x14ac:dyDescent="0.25">
      <c r="A71" s="32">
        <v>2008</v>
      </c>
      <c r="B71" s="33" t="s">
        <v>56</v>
      </c>
      <c r="C71" s="33" t="s">
        <v>20</v>
      </c>
      <c r="D71" s="32">
        <v>90020751</v>
      </c>
      <c r="E71" s="33" t="s">
        <v>8</v>
      </c>
      <c r="F71" s="32">
        <v>177562621</v>
      </c>
      <c r="G71" s="33" t="s">
        <v>9</v>
      </c>
      <c r="H71" s="33" t="s">
        <v>85</v>
      </c>
      <c r="I71" s="33" t="s">
        <v>11</v>
      </c>
    </row>
    <row r="72" spans="1:9" x14ac:dyDescent="0.25">
      <c r="A72" s="32">
        <v>2008</v>
      </c>
      <c r="B72" s="33" t="s">
        <v>56</v>
      </c>
      <c r="C72" s="33" t="s">
        <v>20</v>
      </c>
      <c r="D72" s="32">
        <v>424436503</v>
      </c>
      <c r="E72" s="33" t="s">
        <v>8</v>
      </c>
      <c r="F72" s="32">
        <v>786633153</v>
      </c>
      <c r="G72" s="33" t="s">
        <v>9</v>
      </c>
      <c r="H72" s="33" t="s">
        <v>83</v>
      </c>
      <c r="I72" s="33" t="s">
        <v>11</v>
      </c>
    </row>
    <row r="73" spans="1:9" x14ac:dyDescent="0.25">
      <c r="A73" s="32">
        <v>2009</v>
      </c>
      <c r="B73" s="33" t="s">
        <v>13</v>
      </c>
      <c r="C73" s="33" t="s">
        <v>20</v>
      </c>
      <c r="D73" s="32">
        <v>846675914</v>
      </c>
      <c r="E73" s="33" t="s">
        <v>8</v>
      </c>
      <c r="F73" s="32">
        <v>1197167367</v>
      </c>
      <c r="G73" s="33" t="s">
        <v>9</v>
      </c>
      <c r="H73" s="33" t="s">
        <v>83</v>
      </c>
      <c r="I73" s="33" t="s">
        <v>11</v>
      </c>
    </row>
    <row r="74" spans="1:9" x14ac:dyDescent="0.25">
      <c r="A74" s="32">
        <v>2009</v>
      </c>
      <c r="B74" s="33" t="s">
        <v>82</v>
      </c>
      <c r="C74" s="33" t="s">
        <v>20</v>
      </c>
      <c r="D74" s="32">
        <v>100105394</v>
      </c>
      <c r="E74" s="33" t="s">
        <v>8</v>
      </c>
      <c r="F74" s="32">
        <v>85850489</v>
      </c>
      <c r="G74" s="33" t="s">
        <v>9</v>
      </c>
      <c r="H74" s="33" t="s">
        <v>83</v>
      </c>
      <c r="I74" s="33" t="s">
        <v>11</v>
      </c>
    </row>
    <row r="75" spans="1:9" x14ac:dyDescent="0.25">
      <c r="A75" s="32">
        <v>2009</v>
      </c>
      <c r="B75" s="33" t="s">
        <v>16</v>
      </c>
      <c r="C75" s="33" t="s">
        <v>20</v>
      </c>
      <c r="D75" s="32">
        <v>397958460</v>
      </c>
      <c r="E75" s="33" t="s">
        <v>8</v>
      </c>
      <c r="F75" s="32">
        <v>593633822</v>
      </c>
      <c r="G75" s="33" t="s">
        <v>9</v>
      </c>
      <c r="H75" s="33" t="s">
        <v>83</v>
      </c>
      <c r="I75" s="33" t="s">
        <v>11</v>
      </c>
    </row>
    <row r="76" spans="1:9" x14ac:dyDescent="0.25">
      <c r="A76" s="32">
        <v>2009</v>
      </c>
      <c r="B76" s="33" t="s">
        <v>84</v>
      </c>
      <c r="C76" s="33" t="s">
        <v>20</v>
      </c>
      <c r="D76" s="32">
        <v>60523538</v>
      </c>
      <c r="E76" s="33" t="s">
        <v>8</v>
      </c>
      <c r="F76" s="32">
        <v>135834193</v>
      </c>
      <c r="G76" s="33" t="s">
        <v>9</v>
      </c>
      <c r="H76" s="33" t="s">
        <v>83</v>
      </c>
      <c r="I76" s="33" t="s">
        <v>11</v>
      </c>
    </row>
    <row r="77" spans="1:9" x14ac:dyDescent="0.25">
      <c r="A77" s="32">
        <v>2009</v>
      </c>
      <c r="B77" s="33" t="s">
        <v>17</v>
      </c>
      <c r="C77" s="33" t="s">
        <v>20</v>
      </c>
      <c r="D77" s="32">
        <v>270876773</v>
      </c>
      <c r="E77" s="33" t="s">
        <v>8</v>
      </c>
      <c r="F77" s="32">
        <v>358492428</v>
      </c>
      <c r="G77" s="33" t="s">
        <v>9</v>
      </c>
      <c r="H77" s="33" t="s">
        <v>83</v>
      </c>
      <c r="I77" s="33" t="s">
        <v>11</v>
      </c>
    </row>
    <row r="78" spans="1:9" x14ac:dyDescent="0.25">
      <c r="A78" s="32">
        <v>2009</v>
      </c>
      <c r="B78" s="33" t="s">
        <v>18</v>
      </c>
      <c r="C78" s="33" t="s">
        <v>20</v>
      </c>
      <c r="D78" s="32">
        <v>120882375</v>
      </c>
      <c r="E78" s="33" t="s">
        <v>8</v>
      </c>
      <c r="F78" s="32">
        <v>226710378</v>
      </c>
      <c r="G78" s="33" t="s">
        <v>9</v>
      </c>
      <c r="H78" s="33" t="s">
        <v>83</v>
      </c>
      <c r="I78" s="33" t="s">
        <v>11</v>
      </c>
    </row>
    <row r="79" spans="1:9" x14ac:dyDescent="0.25">
      <c r="A79" s="32">
        <v>2009</v>
      </c>
      <c r="B79" s="33" t="s">
        <v>56</v>
      </c>
      <c r="C79" s="33" t="s">
        <v>20</v>
      </c>
      <c r="D79" s="32">
        <v>72207186</v>
      </c>
      <c r="E79" s="33" t="s">
        <v>8</v>
      </c>
      <c r="F79" s="32">
        <v>172875977</v>
      </c>
      <c r="G79" s="33" t="s">
        <v>9</v>
      </c>
      <c r="H79" s="33" t="s">
        <v>85</v>
      </c>
      <c r="I79" s="33" t="s">
        <v>11</v>
      </c>
    </row>
    <row r="80" spans="1:9" x14ac:dyDescent="0.25">
      <c r="A80" s="32">
        <v>2009</v>
      </c>
      <c r="B80" s="33" t="s">
        <v>56</v>
      </c>
      <c r="C80" s="33" t="s">
        <v>20</v>
      </c>
      <c r="D80" s="32">
        <v>375321687</v>
      </c>
      <c r="E80" s="33" t="s">
        <v>8</v>
      </c>
      <c r="F80" s="32">
        <v>758950228</v>
      </c>
      <c r="G80" s="33" t="s">
        <v>9</v>
      </c>
      <c r="H80" s="33" t="s">
        <v>83</v>
      </c>
      <c r="I80" s="33" t="s">
        <v>11</v>
      </c>
    </row>
    <row r="81" spans="1:9" x14ac:dyDescent="0.25">
      <c r="A81" s="32">
        <v>2010</v>
      </c>
      <c r="B81" s="33" t="s">
        <v>13</v>
      </c>
      <c r="C81" s="33" t="s">
        <v>20</v>
      </c>
      <c r="D81" s="32">
        <v>779491829</v>
      </c>
      <c r="E81" s="33" t="s">
        <v>8</v>
      </c>
      <c r="F81" s="32">
        <v>1354853547</v>
      </c>
      <c r="G81" s="33" t="s">
        <v>9</v>
      </c>
      <c r="H81" s="33" t="s">
        <v>83</v>
      </c>
      <c r="I81" s="33" t="s">
        <v>11</v>
      </c>
    </row>
    <row r="82" spans="1:9" x14ac:dyDescent="0.25">
      <c r="A82" s="32">
        <v>2010</v>
      </c>
      <c r="B82" s="33" t="s">
        <v>82</v>
      </c>
      <c r="C82" s="33" t="s">
        <v>20</v>
      </c>
      <c r="D82" s="32">
        <v>89358985</v>
      </c>
      <c r="E82" s="33" t="s">
        <v>8</v>
      </c>
      <c r="F82" s="32">
        <v>104942952</v>
      </c>
      <c r="G82" s="33" t="s">
        <v>9</v>
      </c>
      <c r="H82" s="33" t="s">
        <v>83</v>
      </c>
      <c r="I82" s="33" t="s">
        <v>11</v>
      </c>
    </row>
    <row r="83" spans="1:9" x14ac:dyDescent="0.25">
      <c r="A83" s="32">
        <v>2010</v>
      </c>
      <c r="B83" s="33" t="s">
        <v>16</v>
      </c>
      <c r="C83" s="33" t="s">
        <v>20</v>
      </c>
      <c r="D83" s="32">
        <v>484590532</v>
      </c>
      <c r="E83" s="33" t="s">
        <v>8</v>
      </c>
      <c r="F83" s="32">
        <v>747942427</v>
      </c>
      <c r="G83" s="33" t="s">
        <v>9</v>
      </c>
      <c r="H83" s="33" t="s">
        <v>83</v>
      </c>
      <c r="I83" s="33" t="s">
        <v>11</v>
      </c>
    </row>
    <row r="84" spans="1:9" x14ac:dyDescent="0.25">
      <c r="A84" s="32">
        <v>2010</v>
      </c>
      <c r="B84" s="33" t="s">
        <v>84</v>
      </c>
      <c r="C84" s="33" t="s">
        <v>20</v>
      </c>
      <c r="D84" s="32">
        <v>76741248</v>
      </c>
      <c r="E84" s="33" t="s">
        <v>8</v>
      </c>
      <c r="F84" s="32">
        <v>184596815</v>
      </c>
      <c r="G84" s="33" t="s">
        <v>9</v>
      </c>
      <c r="H84" s="33" t="s">
        <v>83</v>
      </c>
      <c r="I84" s="33" t="s">
        <v>11</v>
      </c>
    </row>
    <row r="85" spans="1:9" x14ac:dyDescent="0.25">
      <c r="A85" s="32">
        <v>2010</v>
      </c>
      <c r="B85" s="33" t="s">
        <v>17</v>
      </c>
      <c r="C85" s="33" t="s">
        <v>20</v>
      </c>
      <c r="D85" s="32">
        <v>259521006</v>
      </c>
      <c r="E85" s="33" t="s">
        <v>8</v>
      </c>
      <c r="F85" s="32">
        <v>420833128</v>
      </c>
      <c r="G85" s="33" t="s">
        <v>9</v>
      </c>
      <c r="H85" s="33" t="s">
        <v>83</v>
      </c>
      <c r="I85" s="33" t="s">
        <v>21</v>
      </c>
    </row>
    <row r="86" spans="1:9" x14ac:dyDescent="0.25">
      <c r="A86" s="32">
        <v>2010</v>
      </c>
      <c r="B86" s="33" t="s">
        <v>18</v>
      </c>
      <c r="C86" s="33" t="s">
        <v>20</v>
      </c>
      <c r="D86" s="32">
        <v>126786264</v>
      </c>
      <c r="E86" s="33" t="s">
        <v>8</v>
      </c>
      <c r="F86" s="32">
        <v>259563518</v>
      </c>
      <c r="G86" s="33" t="s">
        <v>9</v>
      </c>
      <c r="H86" s="33" t="s">
        <v>83</v>
      </c>
      <c r="I86" s="33" t="s">
        <v>11</v>
      </c>
    </row>
    <row r="87" spans="1:9" x14ac:dyDescent="0.25">
      <c r="A87" s="32">
        <v>2010</v>
      </c>
      <c r="B87" s="33" t="s">
        <v>56</v>
      </c>
      <c r="C87" s="33" t="s">
        <v>20</v>
      </c>
      <c r="D87" s="32">
        <v>79514511</v>
      </c>
      <c r="E87" s="33" t="s">
        <v>8</v>
      </c>
      <c r="F87" s="32">
        <v>199118840</v>
      </c>
      <c r="G87" s="33" t="s">
        <v>9</v>
      </c>
      <c r="H87" s="33" t="s">
        <v>85</v>
      </c>
      <c r="I87" s="33" t="s">
        <v>11</v>
      </c>
    </row>
    <row r="88" spans="1:9" x14ac:dyDescent="0.25">
      <c r="A88" s="32">
        <v>2010</v>
      </c>
      <c r="B88" s="33" t="s">
        <v>56</v>
      </c>
      <c r="C88" s="33" t="s">
        <v>20</v>
      </c>
      <c r="D88" s="32">
        <v>407575925</v>
      </c>
      <c r="E88" s="33" t="s">
        <v>8</v>
      </c>
      <c r="F88" s="32">
        <v>831123727</v>
      </c>
      <c r="G88" s="33" t="s">
        <v>9</v>
      </c>
      <c r="H88" s="33" t="s">
        <v>83</v>
      </c>
      <c r="I88" s="33" t="s">
        <v>11</v>
      </c>
    </row>
    <row r="89" spans="1:9" x14ac:dyDescent="0.25">
      <c r="A89" s="32">
        <v>2011</v>
      </c>
      <c r="B89" s="33" t="s">
        <v>13</v>
      </c>
      <c r="C89" s="33" t="s">
        <v>20</v>
      </c>
      <c r="D89" s="32">
        <v>853905982</v>
      </c>
      <c r="E89" s="33" t="s">
        <v>8</v>
      </c>
      <c r="F89" s="32">
        <v>1462022920</v>
      </c>
      <c r="G89" s="33" t="s">
        <v>9</v>
      </c>
      <c r="H89" s="33" t="s">
        <v>83</v>
      </c>
      <c r="I89" s="33" t="s">
        <v>11</v>
      </c>
    </row>
    <row r="90" spans="1:9" x14ac:dyDescent="0.25">
      <c r="A90" s="32">
        <v>2011</v>
      </c>
      <c r="B90" s="33" t="s">
        <v>82</v>
      </c>
      <c r="C90" s="33" t="s">
        <v>20</v>
      </c>
      <c r="D90" s="32">
        <v>106477236</v>
      </c>
      <c r="E90" s="33" t="s">
        <v>8</v>
      </c>
      <c r="F90" s="32">
        <v>162272604</v>
      </c>
      <c r="G90" s="33" t="s">
        <v>9</v>
      </c>
      <c r="H90" s="33" t="s">
        <v>83</v>
      </c>
      <c r="I90" s="33" t="s">
        <v>11</v>
      </c>
    </row>
    <row r="91" spans="1:9" x14ac:dyDescent="0.25">
      <c r="A91" s="32">
        <v>2011</v>
      </c>
      <c r="B91" s="33" t="s">
        <v>16</v>
      </c>
      <c r="C91" s="33" t="s">
        <v>20</v>
      </c>
      <c r="D91" s="32">
        <v>501794748</v>
      </c>
      <c r="E91" s="33" t="s">
        <v>8</v>
      </c>
      <c r="F91" s="32">
        <v>809555276</v>
      </c>
      <c r="G91" s="33" t="s">
        <v>9</v>
      </c>
      <c r="H91" s="33" t="s">
        <v>83</v>
      </c>
      <c r="I91" s="33" t="s">
        <v>11</v>
      </c>
    </row>
    <row r="92" spans="1:9" x14ac:dyDescent="0.25">
      <c r="A92" s="32">
        <v>2011</v>
      </c>
      <c r="B92" s="33" t="s">
        <v>84</v>
      </c>
      <c r="C92" s="33" t="s">
        <v>20</v>
      </c>
      <c r="D92" s="32">
        <v>119815164</v>
      </c>
      <c r="E92" s="33" t="s">
        <v>8</v>
      </c>
      <c r="F92" s="32">
        <v>300803516</v>
      </c>
      <c r="G92" s="33" t="s">
        <v>9</v>
      </c>
      <c r="H92" s="33" t="s">
        <v>83</v>
      </c>
      <c r="I92" s="33" t="s">
        <v>11</v>
      </c>
    </row>
    <row r="93" spans="1:9" x14ac:dyDescent="0.25">
      <c r="A93" s="32">
        <v>2011</v>
      </c>
      <c r="B93" s="33" t="s">
        <v>17</v>
      </c>
      <c r="C93" s="33" t="s">
        <v>20</v>
      </c>
      <c r="D93" s="32">
        <v>253139906</v>
      </c>
      <c r="E93" s="33" t="s">
        <v>8</v>
      </c>
      <c r="F93" s="32">
        <v>430399232</v>
      </c>
      <c r="G93" s="33" t="s">
        <v>9</v>
      </c>
      <c r="H93" s="33" t="s">
        <v>83</v>
      </c>
      <c r="I93" s="33" t="s">
        <v>11</v>
      </c>
    </row>
    <row r="94" spans="1:9" x14ac:dyDescent="0.25">
      <c r="A94" s="36">
        <v>2000</v>
      </c>
      <c r="B94" s="37" t="s">
        <v>15</v>
      </c>
      <c r="C94" s="37" t="s">
        <v>20</v>
      </c>
      <c r="D94" s="36">
        <v>84838108</v>
      </c>
      <c r="E94" s="37" t="s">
        <v>8</v>
      </c>
      <c r="F94" s="36">
        <v>85073500</v>
      </c>
      <c r="G94" s="37" t="s">
        <v>9</v>
      </c>
      <c r="H94" s="37" t="s">
        <v>83</v>
      </c>
      <c r="I94" s="37" t="s">
        <v>11</v>
      </c>
    </row>
    <row r="95" spans="1:9" x14ac:dyDescent="0.25">
      <c r="A95" s="36">
        <v>2001</v>
      </c>
      <c r="B95" s="37" t="s">
        <v>15</v>
      </c>
      <c r="C95" s="37" t="s">
        <v>20</v>
      </c>
      <c r="D95" s="36">
        <v>118709303</v>
      </c>
      <c r="E95" s="37" t="s">
        <v>8</v>
      </c>
      <c r="F95" s="36">
        <v>121465545</v>
      </c>
      <c r="G95" s="37" t="s">
        <v>9</v>
      </c>
      <c r="H95" s="37" t="s">
        <v>83</v>
      </c>
      <c r="I95" s="37" t="s">
        <v>11</v>
      </c>
    </row>
    <row r="96" spans="1:9" x14ac:dyDescent="0.25">
      <c r="A96" s="36">
        <v>2002</v>
      </c>
      <c r="B96" s="37" t="s">
        <v>15</v>
      </c>
      <c r="C96" s="37" t="s">
        <v>20</v>
      </c>
      <c r="D96" s="36">
        <v>57606144</v>
      </c>
      <c r="E96" s="37" t="s">
        <v>8</v>
      </c>
      <c r="F96" s="36">
        <v>65115504</v>
      </c>
      <c r="G96" s="37" t="s">
        <v>9</v>
      </c>
      <c r="H96" s="37" t="s">
        <v>83</v>
      </c>
      <c r="I96" s="37" t="s">
        <v>11</v>
      </c>
    </row>
    <row r="97" spans="1:9" x14ac:dyDescent="0.25">
      <c r="A97" s="36">
        <v>2003</v>
      </c>
      <c r="B97" s="37" t="s">
        <v>15</v>
      </c>
      <c r="C97" s="37" t="s">
        <v>20</v>
      </c>
      <c r="D97" s="36">
        <v>68870165</v>
      </c>
      <c r="E97" s="37" t="s">
        <v>8</v>
      </c>
      <c r="F97" s="36">
        <v>94075543</v>
      </c>
      <c r="G97" s="37" t="s">
        <v>9</v>
      </c>
      <c r="H97" s="37" t="s">
        <v>83</v>
      </c>
      <c r="I97" s="37" t="s">
        <v>11</v>
      </c>
    </row>
    <row r="98" spans="1:9" x14ac:dyDescent="0.25">
      <c r="A98" s="36">
        <v>2004</v>
      </c>
      <c r="B98" s="37" t="s">
        <v>15</v>
      </c>
      <c r="C98" s="37" t="s">
        <v>20</v>
      </c>
      <c r="D98" s="36">
        <v>65616281</v>
      </c>
      <c r="E98" s="37" t="s">
        <v>8</v>
      </c>
      <c r="F98" s="36">
        <v>92030719</v>
      </c>
      <c r="G98" s="37" t="s">
        <v>9</v>
      </c>
      <c r="H98" s="37" t="s">
        <v>83</v>
      </c>
      <c r="I98" s="37" t="s">
        <v>11</v>
      </c>
    </row>
    <row r="99" spans="1:9" x14ac:dyDescent="0.25">
      <c r="A99" s="36">
        <v>2005</v>
      </c>
      <c r="B99" s="37" t="s">
        <v>15</v>
      </c>
      <c r="C99" s="37" t="s">
        <v>20</v>
      </c>
      <c r="D99" s="36">
        <v>90831605</v>
      </c>
      <c r="E99" s="37" t="s">
        <v>8</v>
      </c>
      <c r="F99" s="36">
        <v>133993755</v>
      </c>
      <c r="G99" s="37" t="s">
        <v>9</v>
      </c>
      <c r="H99" s="37" t="s">
        <v>83</v>
      </c>
      <c r="I99" s="37" t="s">
        <v>11</v>
      </c>
    </row>
    <row r="100" spans="1:9" x14ac:dyDescent="0.25">
      <c r="A100" s="36">
        <v>2006</v>
      </c>
      <c r="B100" s="37" t="s">
        <v>15</v>
      </c>
      <c r="C100" s="37" t="s">
        <v>20</v>
      </c>
      <c r="D100" s="36">
        <v>88731515</v>
      </c>
      <c r="E100" s="37" t="s">
        <v>8</v>
      </c>
      <c r="F100" s="36">
        <v>138004597</v>
      </c>
      <c r="G100" s="37" t="s">
        <v>9</v>
      </c>
      <c r="H100" s="37" t="s">
        <v>83</v>
      </c>
      <c r="I100" s="37" t="s">
        <v>11</v>
      </c>
    </row>
    <row r="101" spans="1:9" x14ac:dyDescent="0.25">
      <c r="A101" s="36">
        <v>2007</v>
      </c>
      <c r="B101" s="37" t="s">
        <v>15</v>
      </c>
      <c r="C101" s="37" t="s">
        <v>20</v>
      </c>
      <c r="D101" s="36">
        <v>69313590</v>
      </c>
      <c r="E101" s="37" t="s">
        <v>8</v>
      </c>
      <c r="F101" s="36">
        <v>140593003</v>
      </c>
      <c r="G101" s="37" t="s">
        <v>9</v>
      </c>
      <c r="H101" s="37" t="s">
        <v>83</v>
      </c>
      <c r="I101" s="37" t="s">
        <v>11</v>
      </c>
    </row>
    <row r="102" spans="1:9" x14ac:dyDescent="0.25">
      <c r="A102" s="36">
        <v>2008</v>
      </c>
      <c r="B102" s="37" t="s">
        <v>15</v>
      </c>
      <c r="C102" s="37" t="s">
        <v>20</v>
      </c>
      <c r="D102" s="36">
        <v>83602678</v>
      </c>
      <c r="E102" s="37" t="s">
        <v>8</v>
      </c>
      <c r="F102" s="36">
        <v>174337995</v>
      </c>
      <c r="G102" s="37" t="s">
        <v>9</v>
      </c>
      <c r="H102" s="37" t="s">
        <v>83</v>
      </c>
      <c r="I102" s="37" t="s">
        <v>11</v>
      </c>
    </row>
    <row r="103" spans="1:9" x14ac:dyDescent="0.25">
      <c r="A103" s="36">
        <v>2009</v>
      </c>
      <c r="B103" s="37" t="s">
        <v>15</v>
      </c>
      <c r="C103" s="37" t="s">
        <v>20</v>
      </c>
      <c r="D103" s="36">
        <v>94658616</v>
      </c>
      <c r="E103" s="37" t="s">
        <v>8</v>
      </c>
      <c r="F103" s="36">
        <v>161852240</v>
      </c>
      <c r="G103" s="37" t="s">
        <v>9</v>
      </c>
      <c r="H103" s="37" t="s">
        <v>83</v>
      </c>
      <c r="I103" s="37" t="s">
        <v>11</v>
      </c>
    </row>
    <row r="104" spans="1:9" x14ac:dyDescent="0.25">
      <c r="A104" s="36">
        <v>2010</v>
      </c>
      <c r="B104" s="37" t="s">
        <v>15</v>
      </c>
      <c r="C104" s="37" t="s">
        <v>20</v>
      </c>
      <c r="D104" s="36">
        <v>81190863</v>
      </c>
      <c r="E104" s="37" t="s">
        <v>8</v>
      </c>
      <c r="F104" s="36">
        <v>137298292</v>
      </c>
      <c r="G104" s="37" t="s">
        <v>9</v>
      </c>
      <c r="H104" s="37" t="s">
        <v>83</v>
      </c>
      <c r="I104" s="37" t="s">
        <v>11</v>
      </c>
    </row>
    <row r="105" spans="1:9" x14ac:dyDescent="0.25">
      <c r="A105" s="36">
        <v>2011</v>
      </c>
      <c r="B105" s="37" t="s">
        <v>15</v>
      </c>
      <c r="C105" s="37" t="s">
        <v>20</v>
      </c>
      <c r="D105" s="36">
        <v>79352235</v>
      </c>
      <c r="E105" s="37" t="s">
        <v>8</v>
      </c>
      <c r="F105" s="36">
        <v>160644629</v>
      </c>
      <c r="G105" s="37" t="s">
        <v>9</v>
      </c>
      <c r="H105" s="37" t="s">
        <v>83</v>
      </c>
      <c r="I105" s="37" t="s">
        <v>11</v>
      </c>
    </row>
    <row r="106" spans="1:9" x14ac:dyDescent="0.25">
      <c r="A106" s="36">
        <v>2012</v>
      </c>
      <c r="B106" s="37" t="s">
        <v>15</v>
      </c>
      <c r="C106" s="37" t="s">
        <v>20</v>
      </c>
      <c r="D106" s="36">
        <v>67228570</v>
      </c>
      <c r="E106" s="37" t="s">
        <v>8</v>
      </c>
      <c r="F106" s="36">
        <v>121423970</v>
      </c>
      <c r="G106" s="37" t="s">
        <v>9</v>
      </c>
      <c r="H106" s="37" t="s">
        <v>83</v>
      </c>
      <c r="I106" s="37" t="s">
        <v>11</v>
      </c>
    </row>
    <row r="107" spans="1:9" x14ac:dyDescent="0.25">
      <c r="A107" s="36">
        <v>2013</v>
      </c>
      <c r="B107" s="37" t="s">
        <v>15</v>
      </c>
      <c r="C107" s="37" t="s">
        <v>20</v>
      </c>
      <c r="D107" s="36">
        <v>93505131</v>
      </c>
      <c r="E107" s="37" t="s">
        <v>8</v>
      </c>
      <c r="F107" s="36">
        <v>173090330</v>
      </c>
      <c r="G107" s="37" t="s">
        <v>9</v>
      </c>
      <c r="H107" s="37" t="s">
        <v>83</v>
      </c>
      <c r="I107" s="37" t="s">
        <v>11</v>
      </c>
    </row>
    <row r="108" spans="1:9" x14ac:dyDescent="0.25">
      <c r="A108" s="36">
        <v>2014</v>
      </c>
      <c r="B108" s="37" t="s">
        <v>15</v>
      </c>
      <c r="C108" s="37" t="s">
        <v>20</v>
      </c>
      <c r="D108" s="36">
        <v>88388362</v>
      </c>
      <c r="E108" s="37" t="s">
        <v>8</v>
      </c>
      <c r="F108" s="36">
        <v>182559302</v>
      </c>
      <c r="G108" s="37" t="s">
        <v>9</v>
      </c>
      <c r="H108" s="37" t="s">
        <v>83</v>
      </c>
      <c r="I108" s="37" t="s">
        <v>11</v>
      </c>
    </row>
    <row r="109" spans="1:9" x14ac:dyDescent="0.25">
      <c r="A109" s="32">
        <v>2011</v>
      </c>
      <c r="B109" s="33" t="s">
        <v>18</v>
      </c>
      <c r="C109" s="33" t="s">
        <v>20</v>
      </c>
      <c r="D109" s="32">
        <v>138418808</v>
      </c>
      <c r="E109" s="33" t="s">
        <v>8</v>
      </c>
      <c r="F109" s="32">
        <v>315626377</v>
      </c>
      <c r="G109" s="33" t="s">
        <v>9</v>
      </c>
      <c r="H109" s="33" t="s">
        <v>83</v>
      </c>
      <c r="I109" s="33" t="s">
        <v>11</v>
      </c>
    </row>
    <row r="110" spans="1:9" x14ac:dyDescent="0.25">
      <c r="A110" s="32">
        <v>2011</v>
      </c>
      <c r="B110" s="33" t="s">
        <v>56</v>
      </c>
      <c r="C110" s="33" t="s">
        <v>20</v>
      </c>
      <c r="D110" s="32">
        <v>71195286</v>
      </c>
      <c r="E110" s="33" t="s">
        <v>8</v>
      </c>
      <c r="F110" s="32">
        <v>187020541</v>
      </c>
      <c r="G110" s="33" t="s">
        <v>9</v>
      </c>
      <c r="H110" s="33" t="s">
        <v>85</v>
      </c>
      <c r="I110" s="33" t="s">
        <v>11</v>
      </c>
    </row>
    <row r="111" spans="1:9" x14ac:dyDescent="0.25">
      <c r="A111" s="32">
        <v>2011</v>
      </c>
      <c r="B111" s="33" t="s">
        <v>56</v>
      </c>
      <c r="C111" s="33" t="s">
        <v>20</v>
      </c>
      <c r="D111" s="32">
        <v>416347031</v>
      </c>
      <c r="E111" s="33" t="s">
        <v>8</v>
      </c>
      <c r="F111" s="32">
        <v>908418197</v>
      </c>
      <c r="G111" s="33" t="s">
        <v>9</v>
      </c>
      <c r="H111" s="33" t="s">
        <v>83</v>
      </c>
      <c r="I111" s="33" t="s">
        <v>11</v>
      </c>
    </row>
    <row r="112" spans="1:9" x14ac:dyDescent="0.25">
      <c r="A112" s="32">
        <v>2012</v>
      </c>
      <c r="B112" s="33" t="s">
        <v>13</v>
      </c>
      <c r="C112" s="33" t="s">
        <v>20</v>
      </c>
      <c r="D112" s="32">
        <v>812566317</v>
      </c>
      <c r="E112" s="33" t="s">
        <v>8</v>
      </c>
      <c r="F112" s="32">
        <v>1455887104</v>
      </c>
      <c r="G112" s="33" t="s">
        <v>9</v>
      </c>
      <c r="H112" s="33" t="s">
        <v>83</v>
      </c>
      <c r="I112" s="33" t="s">
        <v>11</v>
      </c>
    </row>
    <row r="113" spans="1:9" x14ac:dyDescent="0.25">
      <c r="A113" s="32">
        <v>2012</v>
      </c>
      <c r="B113" s="33" t="s">
        <v>82</v>
      </c>
      <c r="C113" s="33" t="s">
        <v>20</v>
      </c>
      <c r="D113" s="32">
        <v>121658976</v>
      </c>
      <c r="E113" s="33" t="s">
        <v>8</v>
      </c>
      <c r="F113" s="32">
        <v>262135233</v>
      </c>
      <c r="G113" s="33" t="s">
        <v>9</v>
      </c>
      <c r="H113" s="33" t="s">
        <v>83</v>
      </c>
      <c r="I113" s="33" t="s">
        <v>11</v>
      </c>
    </row>
    <row r="114" spans="1:9" x14ac:dyDescent="0.25">
      <c r="A114" s="32">
        <v>2012</v>
      </c>
      <c r="B114" s="33" t="s">
        <v>16</v>
      </c>
      <c r="C114" s="33" t="s">
        <v>20</v>
      </c>
      <c r="D114" s="32">
        <v>491368505</v>
      </c>
      <c r="E114" s="33" t="s">
        <v>8</v>
      </c>
      <c r="F114" s="32">
        <v>772411872</v>
      </c>
      <c r="G114" s="33" t="s">
        <v>9</v>
      </c>
      <c r="H114" s="33" t="s">
        <v>83</v>
      </c>
      <c r="I114" s="33" t="s">
        <v>11</v>
      </c>
    </row>
    <row r="115" spans="1:9" x14ac:dyDescent="0.25">
      <c r="A115" s="32">
        <v>2012</v>
      </c>
      <c r="B115" s="33" t="s">
        <v>84</v>
      </c>
      <c r="C115" s="33" t="s">
        <v>20</v>
      </c>
      <c r="D115" s="32">
        <v>148695802</v>
      </c>
      <c r="E115" s="33" t="s">
        <v>8</v>
      </c>
      <c r="F115" s="32">
        <v>365393399</v>
      </c>
      <c r="G115" s="33" t="s">
        <v>9</v>
      </c>
      <c r="H115" s="33" t="s">
        <v>83</v>
      </c>
      <c r="I115" s="33" t="s">
        <v>11</v>
      </c>
    </row>
    <row r="116" spans="1:9" x14ac:dyDescent="0.25">
      <c r="A116" s="32">
        <v>2012</v>
      </c>
      <c r="B116" s="33" t="s">
        <v>17</v>
      </c>
      <c r="C116" s="33" t="s">
        <v>20</v>
      </c>
      <c r="D116" s="32">
        <v>267503473</v>
      </c>
      <c r="E116" s="33" t="s">
        <v>8</v>
      </c>
      <c r="F116" s="32">
        <v>433261943</v>
      </c>
      <c r="G116" s="33" t="s">
        <v>9</v>
      </c>
      <c r="H116" s="33" t="s">
        <v>83</v>
      </c>
      <c r="I116" s="33" t="s">
        <v>11</v>
      </c>
    </row>
    <row r="117" spans="1:9" x14ac:dyDescent="0.25">
      <c r="A117" s="32">
        <v>2012</v>
      </c>
      <c r="B117" s="33" t="s">
        <v>18</v>
      </c>
      <c r="C117" s="33" t="s">
        <v>20</v>
      </c>
      <c r="D117" s="32">
        <v>128075613</v>
      </c>
      <c r="E117" s="33" t="s">
        <v>8</v>
      </c>
      <c r="F117" s="32">
        <v>271669489</v>
      </c>
      <c r="G117" s="33" t="s">
        <v>9</v>
      </c>
      <c r="H117" s="33" t="s">
        <v>83</v>
      </c>
      <c r="I117" s="33" t="s">
        <v>11</v>
      </c>
    </row>
    <row r="118" spans="1:9" x14ac:dyDescent="0.25">
      <c r="A118" s="32">
        <v>2012</v>
      </c>
      <c r="B118" s="33" t="s">
        <v>56</v>
      </c>
      <c r="C118" s="33" t="s">
        <v>20</v>
      </c>
      <c r="D118" s="32">
        <v>65244812</v>
      </c>
      <c r="E118" s="33" t="s">
        <v>8</v>
      </c>
      <c r="F118" s="32">
        <v>175250386</v>
      </c>
      <c r="G118" s="33" t="s">
        <v>9</v>
      </c>
      <c r="H118" s="33" t="s">
        <v>85</v>
      </c>
      <c r="I118" s="33" t="s">
        <v>11</v>
      </c>
    </row>
    <row r="119" spans="1:9" x14ac:dyDescent="0.25">
      <c r="A119" s="32">
        <v>2012</v>
      </c>
      <c r="B119" s="33" t="s">
        <v>56</v>
      </c>
      <c r="C119" s="33" t="s">
        <v>20</v>
      </c>
      <c r="D119" s="32">
        <v>422295864</v>
      </c>
      <c r="E119" s="33" t="s">
        <v>8</v>
      </c>
      <c r="F119" s="32">
        <v>974928363</v>
      </c>
      <c r="G119" s="33" t="s">
        <v>9</v>
      </c>
      <c r="H119" s="33" t="s">
        <v>83</v>
      </c>
      <c r="I119" s="33" t="s">
        <v>11</v>
      </c>
    </row>
    <row r="120" spans="1:9" x14ac:dyDescent="0.25">
      <c r="A120" s="32">
        <v>2013</v>
      </c>
      <c r="B120" s="33" t="s">
        <v>13</v>
      </c>
      <c r="C120" s="33" t="s">
        <v>20</v>
      </c>
      <c r="D120" s="32">
        <v>856712966</v>
      </c>
      <c r="E120" s="33" t="s">
        <v>8</v>
      </c>
      <c r="F120" s="32">
        <v>1604924149</v>
      </c>
      <c r="G120" s="33" t="s">
        <v>9</v>
      </c>
      <c r="H120" s="33" t="s">
        <v>83</v>
      </c>
      <c r="I120" s="33" t="s">
        <v>11</v>
      </c>
    </row>
    <row r="121" spans="1:9" x14ac:dyDescent="0.25">
      <c r="A121" s="32">
        <v>2013</v>
      </c>
      <c r="B121" s="33" t="s">
        <v>82</v>
      </c>
      <c r="C121" s="33" t="s">
        <v>20</v>
      </c>
      <c r="D121" s="32">
        <v>105151812</v>
      </c>
      <c r="E121" s="33" t="s">
        <v>8</v>
      </c>
      <c r="F121" s="32">
        <v>268561280</v>
      </c>
      <c r="G121" s="33" t="s">
        <v>9</v>
      </c>
      <c r="H121" s="33" t="s">
        <v>83</v>
      </c>
      <c r="I121" s="33" t="s">
        <v>11</v>
      </c>
    </row>
    <row r="122" spans="1:9" x14ac:dyDescent="0.25">
      <c r="A122" s="32">
        <v>2013</v>
      </c>
      <c r="B122" s="33" t="s">
        <v>16</v>
      </c>
      <c r="C122" s="33" t="s">
        <v>20</v>
      </c>
      <c r="D122" s="32">
        <v>509965704</v>
      </c>
      <c r="E122" s="33" t="s">
        <v>8</v>
      </c>
      <c r="F122" s="32">
        <v>816976937</v>
      </c>
      <c r="G122" s="33" t="s">
        <v>9</v>
      </c>
      <c r="H122" s="33" t="s">
        <v>83</v>
      </c>
      <c r="I122" s="33" t="s">
        <v>11</v>
      </c>
    </row>
    <row r="123" spans="1:9" x14ac:dyDescent="0.25">
      <c r="A123" s="32">
        <v>2013</v>
      </c>
      <c r="B123" s="33" t="s">
        <v>84</v>
      </c>
      <c r="C123" s="33" t="s">
        <v>20</v>
      </c>
      <c r="D123" s="32">
        <v>176047591</v>
      </c>
      <c r="E123" s="33" t="s">
        <v>8</v>
      </c>
      <c r="F123" s="32">
        <v>449889185</v>
      </c>
      <c r="G123" s="33" t="s">
        <v>9</v>
      </c>
      <c r="H123" s="33" t="s">
        <v>83</v>
      </c>
      <c r="I123" s="33" t="s">
        <v>11</v>
      </c>
    </row>
    <row r="124" spans="1:9" x14ac:dyDescent="0.25">
      <c r="A124" s="32">
        <v>2013</v>
      </c>
      <c r="B124" s="33" t="s">
        <v>17</v>
      </c>
      <c r="C124" s="33" t="s">
        <v>20</v>
      </c>
      <c r="D124" s="32">
        <v>283238512</v>
      </c>
      <c r="E124" s="33" t="s">
        <v>8</v>
      </c>
      <c r="F124" s="32">
        <v>441038751</v>
      </c>
      <c r="G124" s="33" t="s">
        <v>9</v>
      </c>
      <c r="H124" s="33" t="s">
        <v>83</v>
      </c>
      <c r="I124" s="33" t="s">
        <v>11</v>
      </c>
    </row>
    <row r="125" spans="1:9" x14ac:dyDescent="0.25">
      <c r="A125" s="32">
        <v>2013</v>
      </c>
      <c r="B125" s="33" t="s">
        <v>18</v>
      </c>
      <c r="C125" s="33" t="s">
        <v>20</v>
      </c>
      <c r="D125" s="32">
        <v>140438701</v>
      </c>
      <c r="E125" s="33" t="s">
        <v>8</v>
      </c>
      <c r="F125" s="32">
        <v>316163637</v>
      </c>
      <c r="G125" s="33" t="s">
        <v>9</v>
      </c>
      <c r="H125" s="33" t="s">
        <v>83</v>
      </c>
      <c r="I125" s="33" t="s">
        <v>11</v>
      </c>
    </row>
    <row r="126" spans="1:9" x14ac:dyDescent="0.25">
      <c r="A126" s="32">
        <v>2013</v>
      </c>
      <c r="B126" s="33" t="s">
        <v>56</v>
      </c>
      <c r="C126" s="33" t="s">
        <v>20</v>
      </c>
      <c r="D126" s="32">
        <v>61307072</v>
      </c>
      <c r="E126" s="33" t="s">
        <v>8</v>
      </c>
      <c r="F126" s="32">
        <v>171716744</v>
      </c>
      <c r="G126" s="33" t="s">
        <v>9</v>
      </c>
      <c r="H126" s="33" t="s">
        <v>85</v>
      </c>
      <c r="I126" s="33" t="s">
        <v>11</v>
      </c>
    </row>
    <row r="127" spans="1:9" x14ac:dyDescent="0.25">
      <c r="A127" s="32">
        <v>2013</v>
      </c>
      <c r="B127" s="33" t="s">
        <v>56</v>
      </c>
      <c r="C127" s="33" t="s">
        <v>20</v>
      </c>
      <c r="D127" s="32">
        <v>474264114</v>
      </c>
      <c r="E127" s="33" t="s">
        <v>8</v>
      </c>
      <c r="F127" s="32">
        <v>1084478029</v>
      </c>
      <c r="G127" s="33" t="s">
        <v>9</v>
      </c>
      <c r="H127" s="33" t="s">
        <v>83</v>
      </c>
      <c r="I127" s="33" t="s">
        <v>11</v>
      </c>
    </row>
    <row r="128" spans="1:9" x14ac:dyDescent="0.25">
      <c r="A128" s="32">
        <v>2014</v>
      </c>
      <c r="B128" s="33" t="s">
        <v>13</v>
      </c>
      <c r="C128" s="33" t="s">
        <v>20</v>
      </c>
      <c r="D128" s="32">
        <v>731893605</v>
      </c>
      <c r="E128" s="33" t="s">
        <v>8</v>
      </c>
      <c r="F128" s="32">
        <v>1513610815</v>
      </c>
      <c r="G128" s="33" t="s">
        <v>9</v>
      </c>
      <c r="H128" s="33" t="s">
        <v>83</v>
      </c>
      <c r="I128" s="33" t="s">
        <v>11</v>
      </c>
    </row>
    <row r="129" spans="1:9" x14ac:dyDescent="0.25">
      <c r="A129" s="32">
        <v>2014</v>
      </c>
      <c r="B129" s="33" t="s">
        <v>16</v>
      </c>
      <c r="C129" s="33" t="s">
        <v>20</v>
      </c>
      <c r="D129" s="32">
        <v>447466753</v>
      </c>
      <c r="E129" s="33" t="s">
        <v>8</v>
      </c>
      <c r="F129" s="32">
        <v>751781781</v>
      </c>
      <c r="G129" s="33" t="s">
        <v>9</v>
      </c>
      <c r="H129" s="33" t="s">
        <v>83</v>
      </c>
      <c r="I129" s="33" t="s">
        <v>11</v>
      </c>
    </row>
    <row r="130" spans="1:9" x14ac:dyDescent="0.25">
      <c r="A130" s="32">
        <v>2014</v>
      </c>
      <c r="B130" s="33" t="s">
        <v>17</v>
      </c>
      <c r="C130" s="33" t="s">
        <v>20</v>
      </c>
      <c r="D130" s="32">
        <v>298424427</v>
      </c>
      <c r="E130" s="33" t="s">
        <v>8</v>
      </c>
      <c r="F130" s="32">
        <v>498014133</v>
      </c>
      <c r="G130" s="33" t="s">
        <v>9</v>
      </c>
      <c r="H130" s="33" t="s">
        <v>83</v>
      </c>
      <c r="I130" s="33" t="s">
        <v>11</v>
      </c>
    </row>
    <row r="131" spans="1:9" x14ac:dyDescent="0.25">
      <c r="A131" s="32">
        <v>2014</v>
      </c>
      <c r="B131" s="33" t="s">
        <v>18</v>
      </c>
      <c r="C131" s="33" t="s">
        <v>20</v>
      </c>
      <c r="D131" s="32">
        <v>145310936</v>
      </c>
      <c r="E131" s="33" t="s">
        <v>8</v>
      </c>
      <c r="F131" s="32">
        <v>344362439</v>
      </c>
      <c r="G131" s="33" t="s">
        <v>9</v>
      </c>
      <c r="H131" s="33" t="s">
        <v>83</v>
      </c>
      <c r="I131" s="33" t="s">
        <v>11</v>
      </c>
    </row>
    <row r="132" spans="1:9" x14ac:dyDescent="0.25">
      <c r="A132" s="32">
        <v>2014</v>
      </c>
      <c r="B132" s="33" t="s">
        <v>56</v>
      </c>
      <c r="C132" s="33" t="s">
        <v>20</v>
      </c>
      <c r="D132" s="32">
        <v>53937882</v>
      </c>
      <c r="E132" s="33" t="s">
        <v>8</v>
      </c>
      <c r="F132" s="32">
        <v>155210097</v>
      </c>
      <c r="G132" s="33" t="s">
        <v>9</v>
      </c>
      <c r="H132" s="33" t="s">
        <v>85</v>
      </c>
      <c r="I132" s="33" t="s">
        <v>11</v>
      </c>
    </row>
    <row r="133" spans="1:9" x14ac:dyDescent="0.25">
      <c r="A133" s="32">
        <v>2014</v>
      </c>
      <c r="B133" s="33" t="s">
        <v>56</v>
      </c>
      <c r="C133" s="33" t="s">
        <v>20</v>
      </c>
      <c r="D133" s="32">
        <v>446546749</v>
      </c>
      <c r="E133" s="33" t="s">
        <v>8</v>
      </c>
      <c r="F133" s="32">
        <v>1030689102</v>
      </c>
      <c r="G133" s="33" t="s">
        <v>9</v>
      </c>
      <c r="H133" s="33" t="s">
        <v>83</v>
      </c>
      <c r="I133" s="33" t="s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opLeftCell="A14" zoomScale="90" zoomScaleNormal="90" workbookViewId="0">
      <selection activeCell="Q9" sqref="Q9"/>
    </sheetView>
  </sheetViews>
  <sheetFormatPr baseColWidth="10" defaultRowHeight="15" x14ac:dyDescent="0.25"/>
  <cols>
    <col min="1" max="1" width="49.28515625" style="17" bestFit="1" customWidth="1"/>
    <col min="2" max="3" width="11.42578125" style="17" customWidth="1"/>
  </cols>
  <sheetData>
    <row r="1" spans="1:18" ht="18.75" x14ac:dyDescent="0.3">
      <c r="A1" s="18" t="s">
        <v>169</v>
      </c>
    </row>
    <row r="2" spans="1:18" x14ac:dyDescent="0.25">
      <c r="A2" s="19" t="s">
        <v>59</v>
      </c>
    </row>
    <row r="3" spans="1:18" x14ac:dyDescent="0.25">
      <c r="A3" s="19" t="s">
        <v>60</v>
      </c>
    </row>
    <row r="4" spans="1:18" s="17" customFormat="1" x14ac:dyDescent="0.25">
      <c r="B4" s="17">
        <v>2000</v>
      </c>
      <c r="C4" s="17">
        <v>2001</v>
      </c>
      <c r="D4" s="17">
        <v>2002</v>
      </c>
      <c r="E4" s="17">
        <v>2003</v>
      </c>
      <c r="F4" s="17">
        <v>2004</v>
      </c>
      <c r="G4" s="17">
        <v>2005</v>
      </c>
      <c r="H4" s="17">
        <v>2006</v>
      </c>
      <c r="I4" s="17">
        <v>2007</v>
      </c>
      <c r="J4" s="17">
        <v>2008</v>
      </c>
      <c r="K4" s="17">
        <v>2009</v>
      </c>
      <c r="L4" s="17">
        <v>2010</v>
      </c>
      <c r="M4" s="17">
        <v>2011</v>
      </c>
      <c r="N4" s="17">
        <v>2012</v>
      </c>
      <c r="O4" s="17">
        <v>2013</v>
      </c>
      <c r="P4" s="17">
        <v>2014</v>
      </c>
      <c r="Q4" s="87" t="s">
        <v>178</v>
      </c>
      <c r="R4" s="87" t="s">
        <v>179</v>
      </c>
    </row>
    <row r="5" spans="1:18" s="17" customFormat="1" x14ac:dyDescent="0.25">
      <c r="A5" s="17" t="s">
        <v>152</v>
      </c>
      <c r="B5" s="20">
        <v>76.3</v>
      </c>
      <c r="C5" s="20">
        <v>82.8</v>
      </c>
      <c r="D5" s="20">
        <v>80.599999999999994</v>
      </c>
      <c r="E5" s="20">
        <v>77.2</v>
      </c>
      <c r="F5" s="20">
        <v>73.3</v>
      </c>
      <c r="G5" s="20">
        <v>75.599999999999994</v>
      </c>
      <c r="H5" s="20">
        <v>75.900000000000006</v>
      </c>
      <c r="I5" s="20">
        <v>84.6</v>
      </c>
      <c r="J5" s="20">
        <v>85.9</v>
      </c>
      <c r="K5" s="20">
        <v>85.8</v>
      </c>
      <c r="L5" s="20">
        <v>100</v>
      </c>
      <c r="M5" s="20">
        <v>103</v>
      </c>
      <c r="N5" s="20">
        <v>101.2</v>
      </c>
      <c r="O5" s="20">
        <v>106.4</v>
      </c>
      <c r="P5" s="20">
        <v>113.1</v>
      </c>
      <c r="Q5" s="20">
        <v>121.4</v>
      </c>
      <c r="R5" s="20">
        <v>123.2</v>
      </c>
    </row>
    <row r="6" spans="1:18" x14ac:dyDescent="0.25">
      <c r="A6" s="17" t="s">
        <v>167</v>
      </c>
      <c r="B6" s="20">
        <f>$P$6*(B5/$P$5)*($P$12/B12)</f>
        <v>3.2555964304522811</v>
      </c>
      <c r="C6" s="20">
        <f t="shared" ref="C6:R6" si="0">$P$6*(C5/$P$5)*($P$12/C12)</f>
        <v>3.4684987648136976</v>
      </c>
      <c r="D6" s="20">
        <f t="shared" si="0"/>
        <v>3.3088847794819736</v>
      </c>
      <c r="E6" s="20">
        <f t="shared" si="0"/>
        <v>3.1265644547659139</v>
      </c>
      <c r="F6" s="20">
        <f t="shared" si="0"/>
        <v>2.9171723398866707</v>
      </c>
      <c r="G6" s="20">
        <f t="shared" si="0"/>
        <v>2.9515416445623339</v>
      </c>
      <c r="H6" s="20">
        <f t="shared" si="0"/>
        <v>2.9108586556049465</v>
      </c>
      <c r="I6" s="20">
        <f t="shared" si="0"/>
        <v>3.1728296348389762</v>
      </c>
      <c r="J6" s="20">
        <f t="shared" si="0"/>
        <v>3.1342707222952146</v>
      </c>
      <c r="K6" s="20">
        <f t="shared" si="0"/>
        <v>3.1247812660833754</v>
      </c>
      <c r="L6" s="20">
        <f t="shared" si="0"/>
        <v>3.6016195705723635</v>
      </c>
      <c r="M6" s="20">
        <f t="shared" si="0"/>
        <v>3.6195142060625169</v>
      </c>
      <c r="N6" s="20">
        <f t="shared" si="0"/>
        <v>3.4810620985677949</v>
      </c>
      <c r="O6" s="20">
        <f t="shared" si="0"/>
        <v>3.60279407964308</v>
      </c>
      <c r="P6" s="20">
        <v>3.8</v>
      </c>
      <c r="Q6" s="20">
        <f t="shared" si="0"/>
        <v>4.058731779085293</v>
      </c>
      <c r="R6" s="20">
        <f t="shared" si="0"/>
        <v>4.1066515350377886</v>
      </c>
    </row>
    <row r="7" spans="1:18" x14ac:dyDescent="0.25">
      <c r="A7" s="17" t="s">
        <v>168</v>
      </c>
      <c r="B7" s="20">
        <f>$P$7*(B5/$P$5)*($P$12/B12)</f>
        <v>2.5616403492242954</v>
      </c>
      <c r="C7" s="20">
        <f t="shared" ref="C7:R7" si="1">$P$7*(C5/$P$5)*($P$12/C12)</f>
        <v>2.7291608702086729</v>
      </c>
      <c r="D7" s="20">
        <f t="shared" si="1"/>
        <v>2.6035698659608166</v>
      </c>
      <c r="E7" s="20">
        <f t="shared" si="1"/>
        <v>2.4601125578289698</v>
      </c>
      <c r="F7" s="20">
        <f t="shared" si="1"/>
        <v>2.2953540253318807</v>
      </c>
      <c r="G7" s="20">
        <f t="shared" si="1"/>
        <v>2.3223972413793104</v>
      </c>
      <c r="H7" s="20">
        <f t="shared" si="1"/>
        <v>2.290386152699682</v>
      </c>
      <c r="I7" s="20">
        <f t="shared" si="1"/>
        <v>2.4965159495180371</v>
      </c>
      <c r="J7" s="20">
        <f t="shared" si="1"/>
        <v>2.4661761735954455</v>
      </c>
      <c r="K7" s="20">
        <f t="shared" si="1"/>
        <v>2.4587094698919199</v>
      </c>
      <c r="L7" s="20">
        <f t="shared" si="1"/>
        <v>2.8339059252661496</v>
      </c>
      <c r="M7" s="20">
        <f t="shared" si="1"/>
        <v>2.8479861779281386</v>
      </c>
      <c r="N7" s="20">
        <f t="shared" si="1"/>
        <v>2.7390462301888703</v>
      </c>
      <c r="O7" s="20">
        <f t="shared" si="1"/>
        <v>2.8348300784560032</v>
      </c>
      <c r="P7" s="20">
        <v>2.99</v>
      </c>
      <c r="Q7" s="20">
        <f t="shared" si="1"/>
        <v>3.1935810577539545</v>
      </c>
      <c r="R7" s="20">
        <f t="shared" si="1"/>
        <v>3.2312863394113136</v>
      </c>
    </row>
    <row r="8" spans="1:18" x14ac:dyDescent="0.25">
      <c r="A8" s="17" t="s">
        <v>81</v>
      </c>
      <c r="B8" s="21">
        <v>1.2177380841972318</v>
      </c>
      <c r="C8" s="21">
        <v>1.4140415619536792</v>
      </c>
      <c r="D8" s="21">
        <v>1.41949943599798</v>
      </c>
      <c r="E8" s="21">
        <v>1.396350352400493</v>
      </c>
      <c r="F8" s="21">
        <v>1.3083629489169206</v>
      </c>
      <c r="G8" s="21">
        <v>1.3073461674067277</v>
      </c>
      <c r="H8" s="21">
        <v>1.3995769369625872</v>
      </c>
      <c r="I8" s="21">
        <v>1.610536020536548</v>
      </c>
      <c r="J8" s="21">
        <v>1.4849349033930583</v>
      </c>
      <c r="K8" s="21">
        <v>1.4827374921542498</v>
      </c>
      <c r="L8" s="21">
        <v>1.6130171619225935</v>
      </c>
      <c r="M8" s="21">
        <v>1.6910240073821134</v>
      </c>
      <c r="N8" s="21">
        <v>1.6724062655379519</v>
      </c>
      <c r="O8" s="21">
        <v>1.6586100721265629</v>
      </c>
    </row>
    <row r="9" spans="1:18" x14ac:dyDescent="0.25">
      <c r="A9" s="17" t="s">
        <v>151</v>
      </c>
      <c r="B9" s="20">
        <v>1.7846824208865015</v>
      </c>
      <c r="C9" s="20">
        <v>2.2020934740621358</v>
      </c>
      <c r="D9" s="20">
        <v>1.7835908284849187</v>
      </c>
      <c r="E9" s="20">
        <v>1.7603556353162428</v>
      </c>
      <c r="F9" s="20">
        <v>1.5403861315816987</v>
      </c>
      <c r="G9" s="20">
        <v>1.6757426217092712</v>
      </c>
      <c r="H9" s="20">
        <v>1.5355502496807054</v>
      </c>
      <c r="I9" s="20">
        <v>1.5526187138142402</v>
      </c>
      <c r="J9" s="20">
        <v>1.787779604529548</v>
      </c>
      <c r="K9" s="20">
        <v>1.6323459769140463</v>
      </c>
      <c r="L9" s="20">
        <v>1.9109806617072123</v>
      </c>
      <c r="M9" s="20">
        <v>2.0154081585083055</v>
      </c>
      <c r="N9" s="20">
        <v>1.9113923259566441</v>
      </c>
      <c r="O9" s="20">
        <v>2.0947541614609433</v>
      </c>
      <c r="P9" s="20">
        <v>2.1152695636996852</v>
      </c>
      <c r="Q9" s="20">
        <v>1.9538072967795839</v>
      </c>
    </row>
    <row r="10" spans="1:18" x14ac:dyDescent="0.25">
      <c r="A10" s="17" t="s">
        <v>150</v>
      </c>
      <c r="B10" s="20">
        <v>1.9092271978562014</v>
      </c>
      <c r="C10" s="20">
        <v>1.2105488434372624</v>
      </c>
      <c r="D10" s="20">
        <v>1.1006736276785303</v>
      </c>
      <c r="E10" s="20">
        <v>1.2384777765495636</v>
      </c>
      <c r="F10" s="20">
        <v>1.4233024745094183</v>
      </c>
      <c r="G10" s="20">
        <v>1.4589039541599547</v>
      </c>
      <c r="H10" s="20">
        <v>1.2410554650776737</v>
      </c>
      <c r="I10" s="20">
        <v>1.1638059223897719</v>
      </c>
      <c r="J10" s="20">
        <v>0.93475286498632282</v>
      </c>
      <c r="K10" s="20">
        <v>1.0625327660529644</v>
      </c>
      <c r="L10" s="20">
        <v>1.0345524939693711</v>
      </c>
      <c r="M10" s="20">
        <v>0.96098086456543463</v>
      </c>
      <c r="N10" s="20">
        <v>0.78593280177307223</v>
      </c>
      <c r="O10" s="20">
        <v>0.83847739939610977</v>
      </c>
      <c r="P10" s="20">
        <v>0.95168720744879842</v>
      </c>
      <c r="Q10" s="20">
        <v>0.83</v>
      </c>
    </row>
    <row r="11" spans="1:18" x14ac:dyDescent="0.25">
      <c r="A11" s="17" t="s">
        <v>153</v>
      </c>
      <c r="B11" s="20">
        <f>('Export SA Unit Value'!D84/'Import DE Unit Value'!C85)*'Export SA Unit Value'!D25+(('Import DE Unit Value'!C85-'Export SA Unit Value'!D84)/'Import DE Unit Value'!C85)*'Export SA Unit Value'!B25</f>
        <v>1.8197997405234361</v>
      </c>
      <c r="C11" s="20">
        <f>('Export SA Unit Value'!D85/'Import DE Unit Value'!C86)*'Export SA Unit Value'!D26+(('Import DE Unit Value'!C86-'Export SA Unit Value'!D85)/'Import DE Unit Value'!C86)*'Export SA Unit Value'!B26</f>
        <v>1.4070229073209373</v>
      </c>
      <c r="D11" s="20">
        <f>('Export SA Unit Value'!D86/'Import DE Unit Value'!C87)*'Export SA Unit Value'!D27+(('Import DE Unit Value'!C87-'Export SA Unit Value'!D86)/'Import DE Unit Value'!C87)*'Export SA Unit Value'!B27</f>
        <v>1.1177367102979459</v>
      </c>
      <c r="E11" s="20">
        <f>('Export SA Unit Value'!D87/'Import DE Unit Value'!C88)*'Export SA Unit Value'!D28+(('Import DE Unit Value'!C88-'Export SA Unit Value'!D87)/'Import DE Unit Value'!C88)*'Export SA Unit Value'!B28</f>
        <v>1.3065587588444143</v>
      </c>
      <c r="F11" s="20">
        <f>('Export SA Unit Value'!D88/'Import DE Unit Value'!C89)*'Export SA Unit Value'!D29+(('Import DE Unit Value'!C89-'Export SA Unit Value'!D88)/'Import DE Unit Value'!C89)*'Export SA Unit Value'!B29</f>
        <v>1.6680983711868702</v>
      </c>
      <c r="G11" s="20">
        <f>('Export SA Unit Value'!D89/'Import DE Unit Value'!C90)*'Export SA Unit Value'!D30+(('Import DE Unit Value'!C90-'Export SA Unit Value'!D89)/'Import DE Unit Value'!C90)*'Export SA Unit Value'!B30</f>
        <v>1.6655675272966655</v>
      </c>
      <c r="H11" s="20">
        <f>('Export SA Unit Value'!D90/'Import DE Unit Value'!C91)*'Export SA Unit Value'!D31+(('Import DE Unit Value'!C91-'Export SA Unit Value'!D90)/'Import DE Unit Value'!C91)*'Export SA Unit Value'!B31</f>
        <v>1.3941319539154002</v>
      </c>
      <c r="I11" s="20">
        <f>('Export SA Unit Value'!D91/'Import DE Unit Value'!C92)*'Export SA Unit Value'!D32+(('Import DE Unit Value'!C92-'Export SA Unit Value'!D91)/'Import DE Unit Value'!C92)*'Export SA Unit Value'!B32</f>
        <v>1.0764359752255888</v>
      </c>
      <c r="J11" s="20">
        <f>('Export SA Unit Value'!D92/'Import DE Unit Value'!C93)*'Export SA Unit Value'!D33+(('Import DE Unit Value'!C93-'Export SA Unit Value'!D92)/'Import DE Unit Value'!C93)*'Export SA Unit Value'!B33</f>
        <v>1.088084994564007</v>
      </c>
      <c r="K11" s="20">
        <f>('Export SA Unit Value'!D93/'Import DE Unit Value'!C94)*'Export SA Unit Value'!D34+(('Import DE Unit Value'!C94-'Export SA Unit Value'!D93)/'Import DE Unit Value'!C94)*'Export SA Unit Value'!B34</f>
        <v>1.1850012185807495</v>
      </c>
      <c r="L11" s="20">
        <f>('Export SA Unit Value'!D94/'Import DE Unit Value'!C95)*'Export SA Unit Value'!D35+(('Import DE Unit Value'!C95-'Export SA Unit Value'!D94)/'Import DE Unit Value'!C95)*'Export SA Unit Value'!B35</f>
        <v>1.2961512695888775</v>
      </c>
      <c r="M11" s="20">
        <f>('Export SA Unit Value'!D95/'Import DE Unit Value'!C96)*'Export SA Unit Value'!D36+(('Import DE Unit Value'!C96-'Export SA Unit Value'!D95)/'Import DE Unit Value'!C96)*'Export SA Unit Value'!B36</f>
        <v>1.2445357484238335</v>
      </c>
      <c r="N11" s="20">
        <f>('Export SA Unit Value'!D96/'Import DE Unit Value'!C97)*'Export SA Unit Value'!D37+(('Import DE Unit Value'!C97-'Export SA Unit Value'!D96)/'Import DE Unit Value'!C97)*'Export SA Unit Value'!B37</f>
        <v>1.1380556336967806</v>
      </c>
      <c r="O11" s="20">
        <f>('Export SA Unit Value'!D97/'Import DE Unit Value'!C98)*'Export SA Unit Value'!D38+(('Import DE Unit Value'!C98-'Export SA Unit Value'!D97)/'Import DE Unit Value'!C98)*'Export SA Unit Value'!B38</f>
        <v>1.0891593121796634</v>
      </c>
      <c r="P11" s="20">
        <f>('Export SA Unit Value'!D97/'Import DE Unit Value'!C98)*'Export SA Unit Value'!D39+(('Import DE Unit Value'!C98-'Export SA Unit Value'!D97)/'Import DE Unit Value'!C98)*'Export SA Unit Value'!B39</f>
        <v>1.1263763914940346</v>
      </c>
    </row>
    <row r="12" spans="1:18" s="17" customFormat="1" x14ac:dyDescent="0.25">
      <c r="A12" s="17" t="s">
        <v>80</v>
      </c>
      <c r="B12" s="20">
        <v>91.5</v>
      </c>
      <c r="C12" s="20">
        <v>93.2</v>
      </c>
      <c r="D12" s="20">
        <v>95.1</v>
      </c>
      <c r="E12" s="20">
        <v>96.4</v>
      </c>
      <c r="F12" s="20">
        <v>98.1</v>
      </c>
      <c r="G12" s="20">
        <v>100</v>
      </c>
      <c r="H12" s="20">
        <v>101.8</v>
      </c>
      <c r="I12" s="20">
        <v>104.1</v>
      </c>
      <c r="J12" s="20">
        <v>107</v>
      </c>
      <c r="K12" s="20">
        <v>107.2</v>
      </c>
      <c r="L12" s="20">
        <v>108.4</v>
      </c>
      <c r="M12" s="20">
        <v>111.1</v>
      </c>
      <c r="N12" s="20">
        <v>113.5</v>
      </c>
      <c r="O12" s="20">
        <v>115.3</v>
      </c>
      <c r="P12" s="20">
        <v>116.2</v>
      </c>
      <c r="Q12" s="20">
        <f>P12+(O12*0.5/100)</f>
        <v>116.7765</v>
      </c>
      <c r="R12" s="20">
        <f>Q12+(P12*0.3/100)</f>
        <v>117.1251</v>
      </c>
    </row>
    <row r="18" spans="9:9" x14ac:dyDescent="0.25">
      <c r="I18" s="22"/>
    </row>
    <row r="21" spans="9:9" x14ac:dyDescent="0.25">
      <c r="I21" s="22"/>
    </row>
    <row r="22" spans="9:9" x14ac:dyDescent="0.25">
      <c r="I22" s="22"/>
    </row>
    <row r="23" spans="9:9" x14ac:dyDescent="0.25">
      <c r="I23" s="22"/>
    </row>
    <row r="24" spans="9:9" x14ac:dyDescent="0.25">
      <c r="I24" s="22"/>
    </row>
    <row r="25" spans="9:9" x14ac:dyDescent="0.25">
      <c r="I25" s="22"/>
    </row>
    <row r="26" spans="9:9" x14ac:dyDescent="0.25">
      <c r="I26" s="22"/>
    </row>
    <row r="27" spans="9:9" x14ac:dyDescent="0.25">
      <c r="I27" s="22"/>
    </row>
    <row r="28" spans="9:9" x14ac:dyDescent="0.25">
      <c r="I28" s="22"/>
    </row>
    <row r="29" spans="9:9" x14ac:dyDescent="0.25">
      <c r="I29" s="22"/>
    </row>
    <row r="30" spans="9:9" x14ac:dyDescent="0.25">
      <c r="I30" s="22"/>
    </row>
    <row r="31" spans="9:9" x14ac:dyDescent="0.25">
      <c r="I31" s="22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9"/>
  <sheetViews>
    <sheetView zoomScale="80" zoomScaleNormal="80" workbookViewId="0">
      <selection activeCell="L9" sqref="L9"/>
    </sheetView>
  </sheetViews>
  <sheetFormatPr baseColWidth="10" defaultRowHeight="15" x14ac:dyDescent="0.25"/>
  <cols>
    <col min="1" max="1" width="35.85546875" style="44" customWidth="1"/>
    <col min="2" max="5" width="13" style="44" customWidth="1"/>
    <col min="6" max="9" width="11.42578125" style="44"/>
    <col min="10" max="12" width="12" style="44" bestFit="1" customWidth="1"/>
    <col min="13" max="16384" width="11.42578125" style="44"/>
  </cols>
  <sheetData>
    <row r="2" spans="1:14" ht="20.25" x14ac:dyDescent="0.4">
      <c r="A2" s="45" t="s">
        <v>140</v>
      </c>
    </row>
    <row r="4" spans="1:14" ht="16.5" x14ac:dyDescent="0.3">
      <c r="A4" s="46" t="s">
        <v>165</v>
      </c>
      <c r="B4" s="47">
        <f>(M35/(M35+M36)*B21)/(B30+SUM(B35:B39))*'German Value Chain'!Q10</f>
        <v>0.29143214157309894</v>
      </c>
    </row>
    <row r="5" spans="1:14" ht="16.5" x14ac:dyDescent="0.3">
      <c r="A5" s="46" t="s">
        <v>160</v>
      </c>
      <c r="B5" s="47">
        <f>((M35/(M35+M36)*B30)/(B30+SUM(B35:B39))*'German Value Chain'!Q10)-B4</f>
        <v>0.22609735612489845</v>
      </c>
    </row>
    <row r="6" spans="1:14" ht="16.5" x14ac:dyDescent="0.3">
      <c r="A6" s="46" t="s">
        <v>164</v>
      </c>
      <c r="B6" s="47">
        <f>(M36/(M35+M36)*B30)/(B30+SUM(B35:B39))*'German Value Chain'!Q10</f>
        <v>0.21456493228884543</v>
      </c>
    </row>
    <row r="7" spans="1:14" ht="16.5" x14ac:dyDescent="0.3">
      <c r="A7" s="46" t="s">
        <v>86</v>
      </c>
      <c r="B7" s="47">
        <f>'German Value Chain'!Q10-SUM(B4:B6)</f>
        <v>9.7905570013157139E-2</v>
      </c>
    </row>
    <row r="8" spans="1:14" ht="16.5" x14ac:dyDescent="0.3">
      <c r="A8" s="46" t="s">
        <v>141</v>
      </c>
      <c r="B8" s="47">
        <f>'German Value Chain'!Q9-'German Value Chain'!Q10-'Costs Breakdown'!B9</f>
        <v>0.81673146074823455</v>
      </c>
    </row>
    <row r="9" spans="1:14" ht="16.5" x14ac:dyDescent="0.3">
      <c r="A9" s="46" t="s">
        <v>142</v>
      </c>
      <c r="B9" s="47">
        <f>SUM(B42:B44)</f>
        <v>0.30707583603134925</v>
      </c>
    </row>
    <row r="10" spans="1:14" ht="16.5" x14ac:dyDescent="0.3">
      <c r="A10" s="46" t="s">
        <v>143</v>
      </c>
      <c r="B10" s="47">
        <f>B49</f>
        <v>2.1049244823057092</v>
      </c>
    </row>
    <row r="11" spans="1:14" ht="16.5" x14ac:dyDescent="0.3">
      <c r="A11" s="46" t="s">
        <v>47</v>
      </c>
      <c r="B11" s="47">
        <f>SUM(B3:B10)</f>
        <v>4.058731779085293</v>
      </c>
    </row>
    <row r="16" spans="1:14" ht="16.5" x14ac:dyDescent="0.35">
      <c r="A16" s="48" t="s">
        <v>139</v>
      </c>
      <c r="B16" s="48"/>
      <c r="C16" s="48"/>
      <c r="D16" s="48"/>
      <c r="E16" s="48"/>
      <c r="F16" s="48"/>
      <c r="H16" s="48" t="s">
        <v>159</v>
      </c>
      <c r="N16" s="48" t="s">
        <v>158</v>
      </c>
    </row>
    <row r="18" spans="1:21" ht="16.5" x14ac:dyDescent="0.35">
      <c r="A18" s="49" t="s">
        <v>108</v>
      </c>
      <c r="B18" s="49">
        <v>2015</v>
      </c>
      <c r="C18" s="50">
        <v>2013</v>
      </c>
      <c r="D18" s="50">
        <v>2012</v>
      </c>
      <c r="E18" s="50">
        <v>2011</v>
      </c>
      <c r="G18" s="50">
        <v>2015</v>
      </c>
      <c r="H18" s="50">
        <v>2013</v>
      </c>
      <c r="I18" s="50">
        <v>2012</v>
      </c>
      <c r="J18" s="50">
        <v>2011</v>
      </c>
      <c r="L18" s="50">
        <v>2015</v>
      </c>
      <c r="M18" s="50">
        <v>2014</v>
      </c>
      <c r="N18" s="50">
        <v>2013</v>
      </c>
      <c r="O18" s="50">
        <v>2012</v>
      </c>
      <c r="P18" s="50">
        <v>2011</v>
      </c>
    </row>
    <row r="19" spans="1:21" ht="15.75" x14ac:dyDescent="0.3">
      <c r="A19" s="51" t="s">
        <v>109</v>
      </c>
      <c r="B19" s="52">
        <f>L19*Currencies!$E$29/$R$26</f>
        <v>3.7837453584932852E-2</v>
      </c>
      <c r="C19" s="52">
        <f>N19*Currencies!$E$28/$S$26</f>
        <v>2.961411208388097E-2</v>
      </c>
      <c r="D19" s="52">
        <f>O19*Currencies!$E$27/$T$26</f>
        <v>2.975080667656135E-2</v>
      </c>
      <c r="E19" s="52">
        <f>P19*Currencies!$E$26/$U$26</f>
        <v>3.1654157854572602E-2</v>
      </c>
      <c r="G19" s="82">
        <f>L19/$R$26</f>
        <v>0.54448646729023276</v>
      </c>
      <c r="H19" s="82">
        <f t="shared" ref="H19:H30" si="0">N19/$S$26</f>
        <v>0.37795760320448446</v>
      </c>
      <c r="I19" s="82">
        <f t="shared" ref="I19:I30" si="1">O19/$T$26</f>
        <v>0.31341711976487874</v>
      </c>
      <c r="J19" s="82">
        <f t="shared" ref="J19:J30" si="2">P19/$U$26</f>
        <v>0.31805232709944842</v>
      </c>
      <c r="L19" s="53">
        <v>8543</v>
      </c>
      <c r="M19" s="53">
        <v>7374</v>
      </c>
      <c r="N19" s="53">
        <v>6099</v>
      </c>
      <c r="O19" s="53">
        <v>6034</v>
      </c>
      <c r="P19" s="53">
        <v>5791</v>
      </c>
    </row>
    <row r="20" spans="1:21" ht="15.75" x14ac:dyDescent="0.3">
      <c r="A20" s="51" t="s">
        <v>110</v>
      </c>
      <c r="B20" s="54">
        <f>L20*Currencies!$E$29/$R$26</f>
        <v>8.5852885437239651E-2</v>
      </c>
      <c r="C20" s="54">
        <f>N20*Currencies!$E$28/$S$26</f>
        <v>5.1614692810568082E-2</v>
      </c>
      <c r="D20" s="54">
        <f>O20*Currencies!$E$27/$T$26</f>
        <v>5.3890672352471913E-2</v>
      </c>
      <c r="E20" s="54">
        <f>P20*Currencies!$E$26/$U$26</f>
        <v>5.7016840024356218E-2</v>
      </c>
      <c r="G20" s="82">
        <f t="shared" ref="G20:G30" si="3">L20/$R$26</f>
        <v>1.2354355240493822</v>
      </c>
      <c r="H20" s="82">
        <f t="shared" si="0"/>
        <v>0.65874558486041479</v>
      </c>
      <c r="I20" s="82">
        <f t="shared" si="1"/>
        <v>0.56772441482103497</v>
      </c>
      <c r="J20" s="82">
        <f t="shared" si="2"/>
        <v>0.57288962596690485</v>
      </c>
      <c r="L20" s="53">
        <v>19384</v>
      </c>
      <c r="M20" s="53">
        <v>14682</v>
      </c>
      <c r="N20" s="53">
        <v>10630</v>
      </c>
      <c r="O20" s="53">
        <v>10930</v>
      </c>
      <c r="P20" s="53">
        <v>10431</v>
      </c>
    </row>
    <row r="21" spans="1:21" ht="31.5" x14ac:dyDescent="0.3">
      <c r="A21" s="51" t="s">
        <v>117</v>
      </c>
      <c r="B21" s="54">
        <f>L21*Currencies!$E$29/$R$26</f>
        <v>0.5229478894627404</v>
      </c>
      <c r="C21" s="54">
        <f>N21*Currencies!$E$28/$S$26</f>
        <v>0.46730962045857888</v>
      </c>
      <c r="D21" s="54">
        <f>O21*Currencies!$E$27/$T$26</f>
        <v>0.45327331113517372</v>
      </c>
      <c r="E21" s="54">
        <f>P21*Currencies!$E$26/$U$26</f>
        <v>0.45769255735398512</v>
      </c>
      <c r="G21" s="82">
        <f t="shared" si="3"/>
        <v>7.5252962853672436</v>
      </c>
      <c r="H21" s="82">
        <f t="shared" si="0"/>
        <v>5.9641573450739456</v>
      </c>
      <c r="I21" s="82">
        <f t="shared" si="1"/>
        <v>4.7751181064343449</v>
      </c>
      <c r="J21" s="82">
        <f t="shared" si="2"/>
        <v>4.5987697297561931</v>
      </c>
      <c r="L21" s="53">
        <v>118072</v>
      </c>
      <c r="M21" s="53">
        <v>117918</v>
      </c>
      <c r="N21" s="53">
        <v>96242</v>
      </c>
      <c r="O21" s="53">
        <v>91932</v>
      </c>
      <c r="P21" s="53">
        <v>83733</v>
      </c>
    </row>
    <row r="22" spans="1:21" ht="15.75" x14ac:dyDescent="0.3">
      <c r="A22" s="51" t="s">
        <v>118</v>
      </c>
      <c r="B22" s="54">
        <f>L22*Currencies!$E$29/$R$26</f>
        <v>9.2744501705313578E-2</v>
      </c>
      <c r="C22" s="54">
        <f>N22*Currencies!$E$28/$S$26</f>
        <v>8.5593960946819758E-2</v>
      </c>
      <c r="D22" s="54">
        <f>O22*Currencies!$E$27/$T$26</f>
        <v>8.7901455324782191E-2</v>
      </c>
      <c r="E22" s="54">
        <f>P22*Currencies!$E$26/$U$26</f>
        <v>7.912172939819348E-2</v>
      </c>
      <c r="G22" s="82">
        <f t="shared" si="3"/>
        <v>1.3346068857611464</v>
      </c>
      <c r="H22" s="82">
        <f t="shared" si="0"/>
        <v>1.0924145973583623</v>
      </c>
      <c r="I22" s="82">
        <f t="shared" si="1"/>
        <v>0.9260192925370001</v>
      </c>
      <c r="J22" s="82">
        <f t="shared" si="2"/>
        <v>0.79499351316948985</v>
      </c>
      <c r="L22" s="53">
        <v>20940</v>
      </c>
      <c r="M22" s="53">
        <v>20040</v>
      </c>
      <c r="N22" s="53">
        <v>17628</v>
      </c>
      <c r="O22" s="53">
        <v>17828</v>
      </c>
      <c r="P22" s="53">
        <v>14475</v>
      </c>
    </row>
    <row r="23" spans="1:21" ht="15.75" x14ac:dyDescent="0.3">
      <c r="A23" s="51" t="s">
        <v>111</v>
      </c>
      <c r="B23" s="52">
        <f>L23*Currencies!$E$29/$R$26</f>
        <v>3.1047705680718636E-3</v>
      </c>
      <c r="C23" s="52">
        <f>N23*Currencies!$E$28/$S$26</f>
        <v>6.8512071077809567E-3</v>
      </c>
      <c r="D23" s="52">
        <f>O23*Currencies!$E$27/$T$26</f>
        <v>8.4952999508974489E-3</v>
      </c>
      <c r="E23" s="52">
        <f>P23*Currencies!$E$26/$U$26</f>
        <v>8.4505833263977294E-3</v>
      </c>
      <c r="G23" s="82">
        <f t="shared" si="3"/>
        <v>4.4678100616932358E-2</v>
      </c>
      <c r="H23" s="82">
        <f t="shared" si="0"/>
        <v>8.7440265309317519E-2</v>
      </c>
      <c r="I23" s="82">
        <f t="shared" si="1"/>
        <v>8.9495806654770652E-2</v>
      </c>
      <c r="J23" s="82">
        <f t="shared" si="2"/>
        <v>8.4909151734717192E-2</v>
      </c>
      <c r="L23" s="53">
        <v>701</v>
      </c>
      <c r="M23" s="53">
        <v>253</v>
      </c>
      <c r="N23" s="53">
        <v>1411</v>
      </c>
      <c r="O23" s="53">
        <v>1723</v>
      </c>
      <c r="P23" s="53">
        <v>1546</v>
      </c>
      <c r="R23" s="44" t="s">
        <v>121</v>
      </c>
    </row>
    <row r="24" spans="1:21" ht="15.75" x14ac:dyDescent="0.3">
      <c r="A24" s="51" t="s">
        <v>112</v>
      </c>
      <c r="B24" s="52">
        <f>L24*Currencies!$E$29/$R$26</f>
        <v>4.7789549828096151E-3</v>
      </c>
      <c r="C24" s="52">
        <f>N24*Currencies!$E$28/$S$26</f>
        <v>2.7482517526605395E-3</v>
      </c>
      <c r="D24" s="52">
        <f>O24*Currencies!$E$27/$T$26</f>
        <v>3.1013021875301774E-3</v>
      </c>
      <c r="E24" s="52">
        <f>P24*Currencies!$E$26/$U$26</f>
        <v>1.43211696734554E-3</v>
      </c>
      <c r="G24" s="82">
        <f t="shared" si="3"/>
        <v>6.876985815359489E-2</v>
      </c>
      <c r="H24" s="82">
        <f t="shared" si="0"/>
        <v>3.507525879877655E-2</v>
      </c>
      <c r="I24" s="82">
        <f t="shared" si="1"/>
        <v>3.2671423323186732E-2</v>
      </c>
      <c r="J24" s="82">
        <f t="shared" si="2"/>
        <v>1.4389519892946897E-2</v>
      </c>
      <c r="L24" s="53">
        <v>1079</v>
      </c>
      <c r="M24" s="53">
        <v>479</v>
      </c>
      <c r="N24" s="53">
        <v>566</v>
      </c>
      <c r="O24" s="53">
        <v>629</v>
      </c>
      <c r="P24" s="53">
        <v>262</v>
      </c>
    </row>
    <row r="25" spans="1:21" ht="15.75" x14ac:dyDescent="0.3">
      <c r="A25" s="51" t="s">
        <v>113</v>
      </c>
      <c r="B25" s="52">
        <f>L25*Currencies!$E$29/$R$26</f>
        <v>3.6553026388440928E-2</v>
      </c>
      <c r="C25" s="52">
        <f>N25*Currencies!$E$28/$S$26</f>
        <v>3.6246818610620013E-2</v>
      </c>
      <c r="D25" s="52">
        <f>O25*Currencies!$E$27/$T$26</f>
        <v>3.2004058027437804E-2</v>
      </c>
      <c r="E25" s="52">
        <f>P25*Currencies!$E$26/$U$26</f>
        <v>3.0391489841378634E-2</v>
      </c>
      <c r="G25" s="82">
        <f t="shared" si="3"/>
        <v>0.5260033728837985</v>
      </c>
      <c r="H25" s="82">
        <f t="shared" si="0"/>
        <v>0.46260919952803348</v>
      </c>
      <c r="I25" s="82">
        <f t="shared" si="1"/>
        <v>0.33715454497743258</v>
      </c>
      <c r="J25" s="82">
        <f t="shared" si="2"/>
        <v>0.30536538398772806</v>
      </c>
      <c r="L25" s="53">
        <v>8253</v>
      </c>
      <c r="M25" s="53">
        <v>7343</v>
      </c>
      <c r="N25" s="53">
        <v>7465</v>
      </c>
      <c r="O25" s="53">
        <v>6491</v>
      </c>
      <c r="P25" s="53">
        <v>5560</v>
      </c>
      <c r="R25" s="55">
        <v>2015</v>
      </c>
      <c r="S25" s="55">
        <v>2013</v>
      </c>
      <c r="T25" s="55">
        <v>2012</v>
      </c>
      <c r="U25" s="55">
        <v>2011</v>
      </c>
    </row>
    <row r="26" spans="1:21" ht="15.75" x14ac:dyDescent="0.3">
      <c r="A26" s="51" t="s">
        <v>114</v>
      </c>
      <c r="B26" s="52">
        <f>L26*Currencies!$E$29/$R$26</f>
        <v>5.0358404221080011E-3</v>
      </c>
      <c r="C26" s="52">
        <f>N26*Currencies!$E$28/$S$26</f>
        <v>5.6664484016870137E-3</v>
      </c>
      <c r="D26" s="52">
        <f>O26*Currencies!$E$27/$T$26</f>
        <v>4.9699723450404116E-3</v>
      </c>
      <c r="E26" s="52">
        <f>P26*Currencies!$E$26/$U$26</f>
        <v>4.7609690021296388E-3</v>
      </c>
      <c r="G26" s="82">
        <f t="shared" si="3"/>
        <v>7.2466477034881724E-2</v>
      </c>
      <c r="H26" s="82">
        <f t="shared" si="0"/>
        <v>7.2319482364261903E-2</v>
      </c>
      <c r="I26" s="82">
        <f t="shared" si="1"/>
        <v>5.2357384276267453E-2</v>
      </c>
      <c r="J26" s="82">
        <f t="shared" si="2"/>
        <v>4.7836915369300563E-2</v>
      </c>
      <c r="L26" s="53">
        <v>1137</v>
      </c>
      <c r="M26" s="53">
        <v>1061</v>
      </c>
      <c r="N26" s="53">
        <v>1167</v>
      </c>
      <c r="O26" s="53">
        <v>1008</v>
      </c>
      <c r="P26" s="53">
        <v>871</v>
      </c>
      <c r="R26" s="55">
        <f>291442000/18575</f>
        <v>15690.013458950201</v>
      </c>
      <c r="S26" s="55">
        <f>261883000/16229</f>
        <v>16136.730544087744</v>
      </c>
      <c r="T26" s="55">
        <f>285810000/((16229+13462)/2)</f>
        <v>19252.298676366576</v>
      </c>
      <c r="U26" s="55">
        <f>245112000/13462</f>
        <v>18207.69573614619</v>
      </c>
    </row>
    <row r="27" spans="1:21" ht="31.5" x14ac:dyDescent="0.3">
      <c r="A27" s="51" t="s">
        <v>119</v>
      </c>
      <c r="B27" s="52">
        <f>L27*Currencies!$E$29/$R$26</f>
        <v>2.8097952188085449E-2</v>
      </c>
      <c r="C27" s="52">
        <f>N27*Currencies!$E$28/$S$26</f>
        <v>1.896585043443828E-2</v>
      </c>
      <c r="D27" s="52">
        <f>O27*Currencies!$E$27/$T$26</f>
        <v>1.7858372850928939E-2</v>
      </c>
      <c r="E27" s="52">
        <f>P27*Currencies!$E$26/$U$26</f>
        <v>2.0760229931215117E-2</v>
      </c>
      <c r="G27" s="82">
        <f t="shared" si="3"/>
        <v>0.40433362384282295</v>
      </c>
      <c r="H27" s="82">
        <f t="shared" si="0"/>
        <v>0.24205646796470179</v>
      </c>
      <c r="I27" s="82">
        <f t="shared" si="1"/>
        <v>0.18813337881809594</v>
      </c>
      <c r="J27" s="82">
        <f t="shared" si="2"/>
        <v>0.20859311661607755</v>
      </c>
      <c r="L27" s="53">
        <v>6344</v>
      </c>
      <c r="M27" s="53">
        <v>5502</v>
      </c>
      <c r="N27" s="53">
        <v>3906</v>
      </c>
      <c r="O27" s="53">
        <v>3622</v>
      </c>
      <c r="P27" s="53">
        <v>3798</v>
      </c>
    </row>
    <row r="28" spans="1:21" ht="15.75" x14ac:dyDescent="0.3">
      <c r="A28" s="51" t="s">
        <v>115</v>
      </c>
      <c r="B28" s="52">
        <f>L28*Currencies!$E$29/$R$26</f>
        <v>0.81695327473974244</v>
      </c>
      <c r="C28" s="52">
        <f>N28*Currencies!$E$28/$S$26</f>
        <v>0.70461096260703449</v>
      </c>
      <c r="D28" s="52">
        <f>O28*Currencies!$E$27/$T$26</f>
        <v>0.691245250850824</v>
      </c>
      <c r="E28" s="52">
        <f>P28*Currencies!$E$26/$U$26</f>
        <v>0.69128067369957402</v>
      </c>
      <c r="G28" s="82">
        <f t="shared" si="3"/>
        <v>11.756076595000035</v>
      </c>
      <c r="H28" s="82">
        <f t="shared" si="0"/>
        <v>8.9927758044622976</v>
      </c>
      <c r="I28" s="82">
        <f t="shared" si="1"/>
        <v>7.2820914716070115</v>
      </c>
      <c r="J28" s="82">
        <f t="shared" si="2"/>
        <v>6.9457992835928062</v>
      </c>
      <c r="L28" s="53">
        <v>184453</v>
      </c>
      <c r="M28" s="53">
        <v>174652</v>
      </c>
      <c r="N28" s="53">
        <v>145114</v>
      </c>
      <c r="O28" s="53">
        <v>140197</v>
      </c>
      <c r="P28" s="53">
        <v>126467</v>
      </c>
    </row>
    <row r="29" spans="1:21" ht="15.75" x14ac:dyDescent="0.3">
      <c r="A29" s="51" t="s">
        <v>116</v>
      </c>
      <c r="B29" s="54">
        <f>L29*Currencies!$E$29/$R$26</f>
        <v>0.11170530456111336</v>
      </c>
      <c r="C29" s="54">
        <f>N29*Currencies!$E$28/$S$26</f>
        <v>0.10971642509384726</v>
      </c>
      <c r="D29" s="54">
        <f>O29*Currencies!$E$27/$T$26</f>
        <v>0.10619864517839823</v>
      </c>
      <c r="E29" s="54">
        <f>P29*Currencies!$E$26/$U$26</f>
        <v>0.11156300497527662</v>
      </c>
      <c r="G29" s="82">
        <f t="shared" si="3"/>
        <v>1.6074556000850941</v>
      </c>
      <c r="H29" s="82">
        <f t="shared" si="0"/>
        <v>1.4002836533871996</v>
      </c>
      <c r="I29" s="82">
        <f t="shared" si="1"/>
        <v>1.1187754959588538</v>
      </c>
      <c r="J29" s="82">
        <f t="shared" si="2"/>
        <v>1.1209545840268937</v>
      </c>
      <c r="L29" s="53">
        <v>25221</v>
      </c>
      <c r="M29" s="53">
        <v>23943</v>
      </c>
      <c r="N29" s="53">
        <v>22596</v>
      </c>
      <c r="O29" s="53">
        <v>21539</v>
      </c>
      <c r="P29" s="53">
        <v>20410</v>
      </c>
    </row>
    <row r="30" spans="1:21" ht="16.5" x14ac:dyDescent="0.35">
      <c r="A30" s="56" t="s">
        <v>122</v>
      </c>
      <c r="B30" s="57">
        <f>L30*Currencies!$E$29/$R$26</f>
        <v>0.92865857930085571</v>
      </c>
      <c r="C30" s="57">
        <f>N30*Currencies!$E$28/$S$26</f>
        <v>0.81432738770088176</v>
      </c>
      <c r="D30" s="57">
        <f>O30*Currencies!$E$27/$T$26</f>
        <v>0.79744389602922217</v>
      </c>
      <c r="E30" s="57">
        <f>P30*Currencies!$E$26/$U$26</f>
        <v>0.80284367867485074</v>
      </c>
      <c r="G30" s="83">
        <f t="shared" si="3"/>
        <v>13.36353219508513</v>
      </c>
      <c r="H30" s="83">
        <f t="shared" si="0"/>
        <v>10.393059457849498</v>
      </c>
      <c r="I30" s="83">
        <f t="shared" si="1"/>
        <v>8.4008669675658663</v>
      </c>
      <c r="J30" s="83">
        <f t="shared" si="2"/>
        <v>8.0667538676197008</v>
      </c>
      <c r="L30" s="58">
        <v>209674</v>
      </c>
      <c r="M30" s="58">
        <v>198595</v>
      </c>
      <c r="N30" s="58">
        <v>167710</v>
      </c>
      <c r="O30" s="58">
        <v>161736</v>
      </c>
      <c r="P30" s="58">
        <v>146877</v>
      </c>
    </row>
    <row r="33" spans="1:13" ht="16.5" x14ac:dyDescent="0.35">
      <c r="A33" s="48" t="s">
        <v>134</v>
      </c>
      <c r="B33" s="48"/>
      <c r="G33" s="48" t="s">
        <v>124</v>
      </c>
      <c r="L33" s="48" t="s">
        <v>124</v>
      </c>
    </row>
    <row r="34" spans="1:13" ht="16.5" thickBot="1" x14ac:dyDescent="0.35"/>
    <row r="35" spans="1:13" x14ac:dyDescent="0.25">
      <c r="A35" s="59" t="s">
        <v>123</v>
      </c>
      <c r="B35" s="60">
        <f t="shared" ref="B35:B44" si="4">C35</f>
        <v>1.9912767524217185E-2</v>
      </c>
      <c r="C35" s="60">
        <f>$C$30*I35</f>
        <v>1.9912767524217185E-2</v>
      </c>
      <c r="D35" s="60">
        <f>$D$30*I35</f>
        <v>1.9499915089517657E-2</v>
      </c>
      <c r="E35" s="61">
        <f>$E$30*I35</f>
        <v>1.9631956106592231E-2</v>
      </c>
      <c r="G35" s="44" t="s">
        <v>123</v>
      </c>
      <c r="H35" s="53">
        <v>38</v>
      </c>
      <c r="I35" s="62">
        <f t="shared" ref="I35:I44" si="5">H35/$H$45</f>
        <v>2.4453024453024452E-2</v>
      </c>
      <c r="L35" s="44" t="s">
        <v>160</v>
      </c>
      <c r="M35" s="62">
        <v>0.185</v>
      </c>
    </row>
    <row r="36" spans="1:13" x14ac:dyDescent="0.25">
      <c r="A36" s="64" t="s">
        <v>125</v>
      </c>
      <c r="B36" s="65">
        <f t="shared" si="4"/>
        <v>4.7161817820514382E-3</v>
      </c>
      <c r="C36" s="65">
        <f t="shared" ref="C36:C44" si="6">$C$30*I36</f>
        <v>4.7161817820514382E-3</v>
      </c>
      <c r="D36" s="65">
        <f t="shared" ref="D36:D44" si="7">$D$30*I36</f>
        <v>4.6184009422541826E-3</v>
      </c>
      <c r="E36" s="66">
        <f t="shared" ref="E36:E44" si="8">$E$30*I36</f>
        <v>4.6496738147192122E-3</v>
      </c>
      <c r="F36" s="67"/>
      <c r="G36" s="67" t="s">
        <v>125</v>
      </c>
      <c r="H36" s="53">
        <v>9</v>
      </c>
      <c r="I36" s="62">
        <f t="shared" si="5"/>
        <v>5.7915057915057912E-3</v>
      </c>
      <c r="L36" s="44" t="s">
        <v>161</v>
      </c>
      <c r="M36" s="62">
        <v>7.6700000000000004E-2</v>
      </c>
    </row>
    <row r="37" spans="1:13" x14ac:dyDescent="0.25">
      <c r="A37" s="64" t="s">
        <v>126</v>
      </c>
      <c r="B37" s="65">
        <f t="shared" si="4"/>
        <v>5.7642221780628694E-3</v>
      </c>
      <c r="C37" s="65">
        <f t="shared" si="6"/>
        <v>5.7642221780628694E-3</v>
      </c>
      <c r="D37" s="65">
        <f t="shared" si="7"/>
        <v>5.6447122627551125E-3</v>
      </c>
      <c r="E37" s="66">
        <f t="shared" si="8"/>
        <v>5.6829346624345939E-3</v>
      </c>
      <c r="F37" s="67"/>
      <c r="G37" s="67" t="s">
        <v>126</v>
      </c>
      <c r="H37" s="53">
        <v>11</v>
      </c>
      <c r="I37" s="62">
        <f t="shared" si="5"/>
        <v>7.0785070785070788E-3</v>
      </c>
      <c r="L37" s="44" t="s">
        <v>86</v>
      </c>
      <c r="M37" s="62">
        <v>7.7200000000000005E-2</v>
      </c>
    </row>
    <row r="38" spans="1:13" x14ac:dyDescent="0.25">
      <c r="A38" s="64" t="s">
        <v>132</v>
      </c>
      <c r="B38" s="65">
        <f t="shared" si="4"/>
        <v>6.4978504552708705E-2</v>
      </c>
      <c r="C38" s="65">
        <f t="shared" si="6"/>
        <v>6.4978504552708705E-2</v>
      </c>
      <c r="D38" s="65">
        <f t="shared" si="7"/>
        <v>6.3631301871057616E-2</v>
      </c>
      <c r="E38" s="66">
        <f t="shared" si="8"/>
        <v>6.40621725583536E-2</v>
      </c>
      <c r="G38" s="44" t="s">
        <v>132</v>
      </c>
      <c r="H38" s="53">
        <v>124</v>
      </c>
      <c r="I38" s="62">
        <f t="shared" si="5"/>
        <v>7.9794079794079792E-2</v>
      </c>
      <c r="L38" s="44" t="s">
        <v>162</v>
      </c>
      <c r="M38" s="62">
        <v>0.24759999999999999</v>
      </c>
    </row>
    <row r="39" spans="1:13" ht="15.75" thickBot="1" x14ac:dyDescent="0.3">
      <c r="A39" s="68" t="s">
        <v>127</v>
      </c>
      <c r="B39" s="69">
        <f t="shared" si="4"/>
        <v>2.8821110890314351E-2</v>
      </c>
      <c r="C39" s="69">
        <f t="shared" si="6"/>
        <v>2.8821110890314351E-2</v>
      </c>
      <c r="D39" s="69">
        <f t="shared" si="7"/>
        <v>2.8223561313775562E-2</v>
      </c>
      <c r="E39" s="70">
        <f t="shared" si="8"/>
        <v>2.8414673312172969E-2</v>
      </c>
      <c r="G39" s="44" t="s">
        <v>127</v>
      </c>
      <c r="H39" s="53">
        <v>55</v>
      </c>
      <c r="I39" s="62">
        <f t="shared" si="5"/>
        <v>3.5392535392535396E-2</v>
      </c>
      <c r="L39" s="44" t="s">
        <v>163</v>
      </c>
      <c r="M39" s="62">
        <v>0.41799999999999998</v>
      </c>
    </row>
    <row r="40" spans="1:13" x14ac:dyDescent="0.25">
      <c r="A40" s="59" t="s">
        <v>128</v>
      </c>
      <c r="B40" s="71">
        <f t="shared" si="4"/>
        <v>0.18812325108405184</v>
      </c>
      <c r="C40" s="71">
        <f t="shared" si="6"/>
        <v>0.18812325108405184</v>
      </c>
      <c r="D40" s="71">
        <f t="shared" si="7"/>
        <v>0.18422288202991682</v>
      </c>
      <c r="E40" s="72">
        <f t="shared" si="8"/>
        <v>0.1854703221649108</v>
      </c>
      <c r="G40" s="44" t="s">
        <v>128</v>
      </c>
      <c r="H40" s="53">
        <v>359</v>
      </c>
      <c r="I40" s="62">
        <f t="shared" si="5"/>
        <v>0.23101673101673101</v>
      </c>
    </row>
    <row r="41" spans="1:13" ht="15.75" thickBot="1" x14ac:dyDescent="0.3">
      <c r="A41" s="68" t="s">
        <v>129</v>
      </c>
      <c r="B41" s="69">
        <f t="shared" si="4"/>
        <v>7.3362827720800158E-3</v>
      </c>
      <c r="C41" s="69">
        <f t="shared" si="6"/>
        <v>7.3362827720800158E-3</v>
      </c>
      <c r="D41" s="69">
        <f t="shared" si="7"/>
        <v>7.1841792435065064E-3</v>
      </c>
      <c r="E41" s="70">
        <f t="shared" si="8"/>
        <v>7.2328259340076646E-3</v>
      </c>
      <c r="G41" s="44" t="s">
        <v>129</v>
      </c>
      <c r="H41" s="53">
        <v>14</v>
      </c>
      <c r="I41" s="62">
        <f t="shared" si="5"/>
        <v>9.0090090090090089E-3</v>
      </c>
    </row>
    <row r="42" spans="1:13" x14ac:dyDescent="0.25">
      <c r="A42" s="59" t="s">
        <v>130</v>
      </c>
      <c r="B42" s="71">
        <f t="shared" si="4"/>
        <v>0.11895258494729739</v>
      </c>
      <c r="C42" s="71">
        <f t="shared" si="6"/>
        <v>0.11895258494729739</v>
      </c>
      <c r="D42" s="71">
        <f t="shared" si="7"/>
        <v>0.11648633487685549</v>
      </c>
      <c r="E42" s="72">
        <f t="shared" si="8"/>
        <v>0.1172751062156957</v>
      </c>
      <c r="G42" s="44" t="s">
        <v>130</v>
      </c>
      <c r="H42" s="53">
        <v>227</v>
      </c>
      <c r="I42" s="62">
        <f t="shared" si="5"/>
        <v>0.14607464607464607</v>
      </c>
    </row>
    <row r="43" spans="1:13" x14ac:dyDescent="0.25">
      <c r="A43" s="64" t="s">
        <v>131</v>
      </c>
      <c r="B43" s="73">
        <f t="shared" si="4"/>
        <v>0.11580846375926311</v>
      </c>
      <c r="C43" s="73">
        <f t="shared" si="6"/>
        <v>0.11580846375926311</v>
      </c>
      <c r="D43" s="73">
        <f t="shared" si="7"/>
        <v>0.1134074009153527</v>
      </c>
      <c r="E43" s="74">
        <f t="shared" si="8"/>
        <v>0.11417532367254955</v>
      </c>
      <c r="G43" s="44" t="s">
        <v>131</v>
      </c>
      <c r="H43" s="53">
        <v>221</v>
      </c>
      <c r="I43" s="62">
        <f t="shared" si="5"/>
        <v>0.14221364221364222</v>
      </c>
    </row>
    <row r="44" spans="1:13" ht="15.75" thickBot="1" x14ac:dyDescent="0.3">
      <c r="A44" s="68" t="s">
        <v>133</v>
      </c>
      <c r="B44" s="69">
        <f t="shared" si="4"/>
        <v>7.2314787324788729E-2</v>
      </c>
      <c r="C44" s="69">
        <f t="shared" si="6"/>
        <v>7.2314787324788729E-2</v>
      </c>
      <c r="D44" s="69">
        <f t="shared" si="7"/>
        <v>7.0815481114564136E-2</v>
      </c>
      <c r="E44" s="70">
        <f t="shared" si="8"/>
        <v>7.1294998492361261E-2</v>
      </c>
      <c r="G44" s="44" t="s">
        <v>133</v>
      </c>
      <c r="H44" s="53">
        <v>138</v>
      </c>
      <c r="I44" s="62">
        <f t="shared" si="5"/>
        <v>8.8803088803088806E-2</v>
      </c>
    </row>
    <row r="45" spans="1:13" ht="15.75" x14ac:dyDescent="0.3">
      <c r="G45" s="44" t="s">
        <v>135</v>
      </c>
      <c r="H45" s="63">
        <v>1554</v>
      </c>
    </row>
    <row r="46" spans="1:13" ht="15.75" x14ac:dyDescent="0.3">
      <c r="G46" s="44" t="s">
        <v>136</v>
      </c>
      <c r="H46" s="63">
        <v>2765</v>
      </c>
    </row>
    <row r="47" spans="1:13" x14ac:dyDescent="0.25">
      <c r="A47" s="48" t="s">
        <v>138</v>
      </c>
    </row>
    <row r="49" spans="1:5" x14ac:dyDescent="0.25">
      <c r="A49" s="75" t="s">
        <v>137</v>
      </c>
      <c r="B49" s="76">
        <f>('German Value Chain'!Q6-'German Value Chain'!Q9)</f>
        <v>2.1049244823057092</v>
      </c>
      <c r="C49" s="76">
        <f>('German Value Chain'!P6-'German Value Chain'!P9)</f>
        <v>1.6847304363003146</v>
      </c>
      <c r="D49" s="76">
        <f>('German Value Chain'!O6-'German Value Chain'!O9)</f>
        <v>1.5080399181821367</v>
      </c>
      <c r="E49" s="76">
        <f>('German Value Chain'!N6-'German Value Chain'!N9)</f>
        <v>1.5696697726111508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K100"/>
  <sheetViews>
    <sheetView zoomScale="80" zoomScaleNormal="80" workbookViewId="0">
      <selection activeCell="C40" sqref="C40"/>
    </sheetView>
  </sheetViews>
  <sheetFormatPr baseColWidth="10" defaultRowHeight="15" x14ac:dyDescent="0.25"/>
  <cols>
    <col min="1" max="1" width="17.85546875" customWidth="1"/>
    <col min="2" max="2" width="13.42578125" style="3" bestFit="1" customWidth="1"/>
    <col min="3" max="10" width="12.42578125" style="3" bestFit="1" customWidth="1"/>
    <col min="11" max="11" width="13.42578125" style="3" bestFit="1" customWidth="1"/>
  </cols>
  <sheetData>
    <row r="24" spans="1:11" ht="47.25" customHeight="1" x14ac:dyDescent="0.25">
      <c r="A24" s="31" t="s">
        <v>79</v>
      </c>
      <c r="B24" s="3" t="s">
        <v>97</v>
      </c>
      <c r="C24" s="3" t="s">
        <v>99</v>
      </c>
      <c r="D24" s="3" t="s">
        <v>98</v>
      </c>
      <c r="E24" s="3" t="s">
        <v>100</v>
      </c>
      <c r="F24" s="3" t="s">
        <v>101</v>
      </c>
      <c r="G24" s="3" t="s">
        <v>104</v>
      </c>
      <c r="H24" s="3" t="s">
        <v>105</v>
      </c>
      <c r="I24" s="3" t="s">
        <v>106</v>
      </c>
      <c r="J24" s="3" t="s">
        <v>107</v>
      </c>
      <c r="K24" s="3" t="s">
        <v>96</v>
      </c>
    </row>
    <row r="25" spans="1:11" x14ac:dyDescent="0.25">
      <c r="A25">
        <v>2000</v>
      </c>
      <c r="B25" s="4">
        <f>(B45/Currencies!$B$15)*(Inflation!$K$19/Inflation!$K$6)</f>
        <v>1.0292552876892469</v>
      </c>
      <c r="C25" s="4">
        <f>(C45/Currencies!$B$15)*(Inflation!$K$19/Inflation!$K$6)</f>
        <v>1.7846824208865015</v>
      </c>
      <c r="D25" s="4">
        <f>(D45/Currencies!$B$15)*(Inflation!$K$19/Inflation!$K$6)</f>
        <v>1.228563803946479</v>
      </c>
      <c r="E25" s="4">
        <f>(E45/Currencies!$B$15)*(Inflation!$K$19/Inflation!$K$6)</f>
        <v>1.3331304565603077</v>
      </c>
      <c r="F25" s="4">
        <f>(F45/Currencies!$B$15)*(Inflation!$K$19/Inflation!$K$6)</f>
        <v>2.1348329691472516</v>
      </c>
      <c r="G25" s="4">
        <f>(G45/Currencies!$B$15)*(Inflation!$K$19/Inflation!$K$6)</f>
        <v>1.7335640233076735</v>
      </c>
      <c r="H25" s="4">
        <f>(H45/Currencies!$B$15)*(Inflation!$K$19/Inflation!$K$6)</f>
        <v>2.1548995382731473</v>
      </c>
      <c r="I25" s="4">
        <f>(I45/Currencies!$B$15)*(Inflation!$K$19/Inflation!$K$6)</f>
        <v>2.652843473858387</v>
      </c>
      <c r="J25" s="4">
        <f>(J45/Currencies!$B$15)*(Inflation!$K$19/Inflation!$K$6)</f>
        <v>0.9630433238001711</v>
      </c>
      <c r="K25" s="4">
        <f>(K45/Currencies!$B$15)*(Inflation!$K$19/Inflation!$K$6)</f>
        <v>1.2177380841972318</v>
      </c>
    </row>
    <row r="26" spans="1:11" x14ac:dyDescent="0.25">
      <c r="A26">
        <v>2001</v>
      </c>
      <c r="B26" s="4">
        <f>(B46/Currencies!$B$16)*(Inflation!$K$19/Inflation!$K$7)</f>
        <v>1.1428084155818401</v>
      </c>
      <c r="C26" s="4">
        <f>(C46/Currencies!$B$16)*(Inflation!$K$19/Inflation!$K$7)</f>
        <v>2.2020934740621358</v>
      </c>
      <c r="D26" s="4">
        <f>(D46/Currencies!$B$16)*(Inflation!$K$19/Inflation!$K$7)</f>
        <v>1.4038102903052658</v>
      </c>
      <c r="E26" s="4">
        <f>(E46/Currencies!$B$16)*(Inflation!$K$19/Inflation!$K$7)</f>
        <v>1.3744548139627264</v>
      </c>
      <c r="F26" s="4">
        <f>(F46/Currencies!$B$16)*(Inflation!$K$19/Inflation!$K$7)</f>
        <v>2.3340970299360482</v>
      </c>
      <c r="G26" s="4">
        <f>(G46/Currencies!$B$16)*(Inflation!$K$19/Inflation!$K$7)</f>
        <v>2.0144280663534793</v>
      </c>
      <c r="H26" s="4">
        <f>(H46/Currencies!$B$16)*(Inflation!$K$19/Inflation!$K$7)</f>
        <v>2.0693998573269612</v>
      </c>
      <c r="I26" s="4">
        <f>(I46/Currencies!$B$16)*(Inflation!$K$19/Inflation!$K$7)</f>
        <v>2.1511607986180357</v>
      </c>
      <c r="J26" s="4">
        <f>(J46/Currencies!$B$16)*(Inflation!$K$19/Inflation!$K$7)</f>
        <v>1.0738376304415123</v>
      </c>
      <c r="K26" s="4">
        <f>(K46/Currencies!$B$16)*(Inflation!$K$19/Inflation!$K$7)</f>
        <v>1.4140415619536792</v>
      </c>
    </row>
    <row r="27" spans="1:11" x14ac:dyDescent="0.25">
      <c r="A27">
        <v>2002</v>
      </c>
      <c r="B27" s="4">
        <f>(B47/Currencies!$B$17)*(Inflation!$K$19/Inflation!$K$8)</f>
        <v>1.2197786609797234</v>
      </c>
      <c r="C27" s="4">
        <f>(C47/Currencies!$B$17)*(Inflation!$K$19/Inflation!$K$8)</f>
        <v>1.7835908284849187</v>
      </c>
      <c r="D27" s="4">
        <f>(D47/Currencies!$B$17)*(Inflation!$K$19/Inflation!$K$8)</f>
        <v>1.6627321225640188</v>
      </c>
      <c r="E27" s="4">
        <f>(E47/Currencies!$B$17)*(Inflation!$K$19/Inflation!$K$8)</f>
        <v>1.3014885498058415</v>
      </c>
      <c r="F27" s="4">
        <f>(F47/Currencies!$B$17)*(Inflation!$K$19/Inflation!$K$8)</f>
        <v>2.0270394574477963</v>
      </c>
      <c r="G27" s="4">
        <f>(G47/Currencies!$B$17)*(Inflation!$K$19/Inflation!$K$8)</f>
        <v>1.8989066223760307</v>
      </c>
      <c r="H27" s="4">
        <f>(H47/Currencies!$B$17)*(Inflation!$K$19/Inflation!$K$8)</f>
        <v>1.9117876154279581</v>
      </c>
      <c r="I27" s="4">
        <f>(I47/Currencies!$B$17)*(Inflation!$K$19/Inflation!$K$8)</f>
        <v>2.3548507524752194</v>
      </c>
      <c r="J27" s="4">
        <f>(J47/Currencies!$B$17)*(Inflation!$K$19/Inflation!$K$8)</f>
        <v>1.0486279957514595</v>
      </c>
      <c r="K27" s="4">
        <f>(K47/Currencies!$B$17)*(Inflation!$K$19/Inflation!$K$8)</f>
        <v>1.41949943599798</v>
      </c>
    </row>
    <row r="28" spans="1:11" x14ac:dyDescent="0.25">
      <c r="A28">
        <v>2003</v>
      </c>
      <c r="B28" s="4">
        <f>(B48/Currencies!$B$18)*(Inflation!$K$19/Inflation!$K$9)</f>
        <v>1.180218908092348</v>
      </c>
      <c r="C28" s="4">
        <f>(C48/Currencies!$B$18)*(Inflation!$K$19/Inflation!$K$9)</f>
        <v>1.7603556353162428</v>
      </c>
      <c r="D28" s="4">
        <f>(D48/Currencies!$B$18)*(Inflation!$K$19/Inflation!$K$9)</f>
        <v>1.5709664949676403</v>
      </c>
      <c r="E28" s="4">
        <f>(E48/Currencies!$B$18)*(Inflation!$K$19/Inflation!$K$9)</f>
        <v>1.2620638752308315</v>
      </c>
      <c r="F28" s="4">
        <f>(F48/Currencies!$B$18)*(Inflation!$K$19/Inflation!$K$9)</f>
        <v>1.8118092794228107</v>
      </c>
      <c r="G28" s="4">
        <f>(G48/Currencies!$B$18)*(Inflation!$K$19/Inflation!$K$9)</f>
        <v>1.6339173112753977</v>
      </c>
      <c r="H28" s="4">
        <f>(H48/Currencies!$B$18)*(Inflation!$K$19/Inflation!$K$9)</f>
        <v>1.9415677428117677</v>
      </c>
      <c r="I28" s="4">
        <f>(I48/Currencies!$B$18)*(Inflation!$K$19/Inflation!$K$9)</f>
        <v>1.8782164696317516</v>
      </c>
      <c r="J28" s="4">
        <f>(J48/Currencies!$B$18)*(Inflation!$K$19/Inflation!$K$9)</f>
        <v>1.003350198895848</v>
      </c>
      <c r="K28" s="4">
        <f>(K48/Currencies!$B$18)*(Inflation!$K$19/Inflation!$K$9)</f>
        <v>1.396350352400493</v>
      </c>
    </row>
    <row r="29" spans="1:11" x14ac:dyDescent="0.25">
      <c r="A29">
        <v>2004</v>
      </c>
      <c r="B29" s="4">
        <f>(B49/Currencies!$B$19)*(Inflation!$K$19/Inflation!$K$10)</f>
        <v>1.0502058517226751</v>
      </c>
      <c r="C29" s="4">
        <f>(C49/Currencies!$B$19)*(Inflation!$K$19/Inflation!$K$10)</f>
        <v>1.5403861315816987</v>
      </c>
      <c r="D29" s="4">
        <f>(D49/Currencies!$B$19)*(Inflation!$K$19/Inflation!$K$10)</f>
        <v>1.3110108205555371</v>
      </c>
      <c r="E29" s="4">
        <f>(E49/Currencies!$B$19)*(Inflation!$K$19/Inflation!$K$10)</f>
        <v>1.1638186631581962</v>
      </c>
      <c r="F29" s="4">
        <f>(F49/Currencies!$B$19)*(Inflation!$K$19/Inflation!$K$10)</f>
        <v>1.5479781632006033</v>
      </c>
      <c r="G29" s="4">
        <f>(G49/Currencies!$B$19)*(Inflation!$K$19/Inflation!$K$10)</f>
        <v>1.4873759834575573</v>
      </c>
      <c r="H29" s="4">
        <f>(H49/Currencies!$B$19)*(Inflation!$K$19/Inflation!$K$10)</f>
        <v>1.9806876786926826</v>
      </c>
      <c r="I29" s="4">
        <f>(I49/Currencies!$B$19)*(Inflation!$K$19/Inflation!$K$10)</f>
        <v>1.6331383895877103</v>
      </c>
      <c r="J29" s="4">
        <f>(J49/Currencies!$B$19)*(Inflation!$K$19/Inflation!$K$10)</f>
        <v>0.98271971108296385</v>
      </c>
      <c r="K29" s="4">
        <f>(K49/Currencies!$B$19)*(Inflation!$K$19/Inflation!$K$10)</f>
        <v>1.3083629489169206</v>
      </c>
    </row>
    <row r="30" spans="1:11" x14ac:dyDescent="0.25">
      <c r="A30">
        <v>2005</v>
      </c>
      <c r="B30" s="4">
        <f>(B50/Currencies!$B$20)*(Inflation!$K$19/Inflation!$K$11)</f>
        <v>1.0345198366033153</v>
      </c>
      <c r="C30" s="4">
        <f>(C50/Currencies!$B$20)*(Inflation!$K$19/Inflation!$K$11)</f>
        <v>1.6757426217092712</v>
      </c>
      <c r="D30" s="4">
        <f>(D50/Currencies!$B$20)*(Inflation!$K$19/Inflation!$K$11)</f>
        <v>1.3043956047650784</v>
      </c>
      <c r="E30" s="4">
        <f>(E50/Currencies!$B$20)*(Inflation!$K$19/Inflation!$K$11)</f>
        <v>1.1945715504589536</v>
      </c>
      <c r="F30" s="4">
        <f>(F50/Currencies!$B$20)*(Inflation!$K$19/Inflation!$K$11)</f>
        <v>1.7205719924513609</v>
      </c>
      <c r="G30" s="4">
        <f>(G50/Currencies!$B$20)*(Inflation!$K$19/Inflation!$K$11)</f>
        <v>1.5525605148853372</v>
      </c>
      <c r="H30" s="4">
        <f>(H50/Currencies!$B$20)*(Inflation!$K$19/Inflation!$K$11)</f>
        <v>2.0533770152117756</v>
      </c>
      <c r="I30" s="4">
        <f>(I50/Currencies!$B$20)*(Inflation!$K$19/Inflation!$K$11)</f>
        <v>1.6222549571753657</v>
      </c>
      <c r="J30" s="4">
        <f>(J50/Currencies!$B$20)*(Inflation!$K$19/Inflation!$K$11)</f>
        <v>0.91859002216381913</v>
      </c>
      <c r="K30" s="4">
        <f>(K50/Currencies!$B$20)*(Inflation!$K$19/Inflation!$K$11)</f>
        <v>1.3073461674067277</v>
      </c>
    </row>
    <row r="31" spans="1:11" x14ac:dyDescent="0.25">
      <c r="A31">
        <v>2006</v>
      </c>
      <c r="B31" s="4">
        <f>(B51/Currencies!$B$21)*(Inflation!$K$19/Inflation!$K$12)</f>
        <v>1.2401921688075936</v>
      </c>
      <c r="C31" s="4">
        <f>(C51/Currencies!$B$21)*(Inflation!$K$19/Inflation!$K$12)</f>
        <v>1.5355502496807054</v>
      </c>
      <c r="D31" s="4">
        <f>(D51/Currencies!$B$21)*(Inflation!$K$19/Inflation!$K$12)</f>
        <v>1.4678267683798196</v>
      </c>
      <c r="E31" s="4">
        <f>(E51/Currencies!$B$21)*(Inflation!$K$19/Inflation!$K$12)</f>
        <v>1.4507845495177183</v>
      </c>
      <c r="F31" s="4">
        <f>(F51/Currencies!$B$21)*(Inflation!$K$19/Inflation!$K$12)</f>
        <v>1.4281731824353285</v>
      </c>
      <c r="G31" s="4">
        <f>(G51/Currencies!$B$21)*(Inflation!$K$19/Inflation!$K$12)</f>
        <v>1.3524153668843901</v>
      </c>
      <c r="H31" s="4">
        <f>(H51/Currencies!$B$21)*(Inflation!$K$19/Inflation!$K$12)</f>
        <v>1.9694607373011737</v>
      </c>
      <c r="I31" s="4">
        <f>(I51/Currencies!$B$21)*(Inflation!$K$19/Inflation!$K$12)</f>
        <v>1.801384144742916</v>
      </c>
      <c r="J31" s="4">
        <f>(J51/Currencies!$B$21)*(Inflation!$K$19/Inflation!$K$12)</f>
        <v>0.86260154699248548</v>
      </c>
      <c r="K31" s="4">
        <f>(K51/Currencies!$B$21)*(Inflation!$K$19/Inflation!$K$12)</f>
        <v>1.3995769369625872</v>
      </c>
    </row>
    <row r="32" spans="1:11" x14ac:dyDescent="0.25">
      <c r="A32">
        <v>2007</v>
      </c>
      <c r="B32" s="4">
        <f>(B52/Currencies!$B$22)*(Inflation!$K$19/Inflation!$K$13)</f>
        <v>1.4126861173112519</v>
      </c>
      <c r="C32" s="4">
        <f>(C52/Currencies!$B$22)*(Inflation!$K$19/Inflation!$K$13)</f>
        <v>1.5526187138142402</v>
      </c>
      <c r="D32" s="4">
        <f>(D52/Currencies!$B$22)*(Inflation!$K$19/Inflation!$K$13)</f>
        <v>1.8445279817530493</v>
      </c>
      <c r="E32" s="4">
        <f>(E52/Currencies!$B$22)*(Inflation!$K$19/Inflation!$K$13)</f>
        <v>1.7536521700366736</v>
      </c>
      <c r="F32" s="4">
        <f>(F52/Currencies!$B$22)*(Inflation!$K$19/Inflation!$K$13)</f>
        <v>1.5378255093727407</v>
      </c>
      <c r="G32" s="4">
        <f>(G52/Currencies!$B$22)*(Inflation!$K$19/Inflation!$K$13)</f>
        <v>1.3397371012810642</v>
      </c>
      <c r="H32" s="4">
        <f>(H52/Currencies!$B$22)*(Inflation!$K$19/Inflation!$K$13)</f>
        <v>2.4979077911222518</v>
      </c>
      <c r="I32" s="4">
        <f>(I52/Currencies!$B$22)*(Inflation!$K$19/Inflation!$K$13)</f>
        <v>2.3568078104939234</v>
      </c>
      <c r="J32" s="4">
        <f>(J52/Currencies!$B$22)*(Inflation!$K$19/Inflation!$K$13)</f>
        <v>0.88883229490515048</v>
      </c>
      <c r="K32" s="4">
        <f>(K52/Currencies!$B$22)*(Inflation!$K$19/Inflation!$K$13)</f>
        <v>1.610536020536548</v>
      </c>
    </row>
    <row r="33" spans="1:11" x14ac:dyDescent="0.25">
      <c r="A33">
        <v>2008</v>
      </c>
      <c r="B33" s="4">
        <f>(B53/Currencies!$B$23)*(Inflation!$K$19/Inflation!$K$14)</f>
        <v>1.3013644989684801</v>
      </c>
      <c r="C33" s="4">
        <f>(C53/Currencies!$B$23)*(Inflation!$K$19/Inflation!$K$14)</f>
        <v>1.787779604529548</v>
      </c>
      <c r="D33" s="4">
        <f>(D53/Currencies!$B$23)*(Inflation!$K$19/Inflation!$K$14)</f>
        <v>1.5215143539207427</v>
      </c>
      <c r="E33" s="4">
        <f>(E53/Currencies!$B$23)*(Inflation!$K$19/Inflation!$K$14)</f>
        <v>1.6138701536730573</v>
      </c>
      <c r="F33" s="4">
        <f>(F53/Currencies!$B$23)*(Inflation!$K$19/Inflation!$K$14)</f>
        <v>1.6116804121154236</v>
      </c>
      <c r="G33" s="4">
        <f>(G53/Currencies!$B$23)*(Inflation!$K$19/Inflation!$K$14)</f>
        <v>1.7524747733417099</v>
      </c>
      <c r="H33" s="4">
        <f>(H53/Currencies!$B$23)*(Inflation!$K$19/Inflation!$K$14)</f>
        <v>1.9051425309139443</v>
      </c>
      <c r="I33" s="4">
        <f>(I53/Currencies!$B$23)*(Inflation!$K$19/Inflation!$K$14)</f>
        <v>2.154389835020889</v>
      </c>
      <c r="J33" s="4">
        <f>(J53/Currencies!$B$23)*(Inflation!$K$19/Inflation!$K$14)</f>
        <v>0.7931496053776006</v>
      </c>
      <c r="K33" s="4">
        <f>(K53/Currencies!$B$23)*(Inflation!$K$19/Inflation!$K$14)</f>
        <v>1.4849349033930583</v>
      </c>
    </row>
    <row r="34" spans="1:11" x14ac:dyDescent="0.25">
      <c r="A34">
        <v>2009</v>
      </c>
      <c r="B34" s="4">
        <f>(B54/Currencies!$B$24)*(Inflation!$K$19/Inflation!$K$15)</f>
        <v>1.304790459801664</v>
      </c>
      <c r="C34" s="4">
        <f>(C54/Currencies!$B$24)*(Inflation!$K$19/Inflation!$K$15)</f>
        <v>1.6323459769140463</v>
      </c>
      <c r="D34" s="4">
        <f>(D54/Currencies!$B$24)*(Inflation!$K$19/Inflation!$K$15)</f>
        <v>1.5033916493117623</v>
      </c>
      <c r="E34" s="4">
        <f>(E54/Currencies!$B$24)*(Inflation!$K$19/Inflation!$K$15)</f>
        <v>1.3907461032886448</v>
      </c>
      <c r="F34" s="4">
        <f>(F54/Currencies!$B$24)*(Inflation!$K$19/Inflation!$K$15)</f>
        <v>1.6013054931892652</v>
      </c>
      <c r="G34" s="4">
        <f>(G54/Currencies!$B$24)*(Inflation!$K$19/Inflation!$K$15)</f>
        <v>1.6383856437693169</v>
      </c>
      <c r="H34" s="4">
        <f>(H54/Currencies!$B$24)*(Inflation!$K$19/Inflation!$K$15)</f>
        <v>2.0206602346352791</v>
      </c>
      <c r="I34" s="4">
        <f>(I54/Currencies!$B$24)*(Inflation!$K$19/Inflation!$K$15)</f>
        <v>2.2402475742474759</v>
      </c>
      <c r="J34" s="4">
        <f>(J54/Currencies!$B$24)*(Inflation!$K$19/Inflation!$K$15)</f>
        <v>0.77659419318824208</v>
      </c>
      <c r="K34" s="4">
        <f>(K54/Currencies!$B$24)*(Inflation!$K$19/Inflation!$K$15)</f>
        <v>1.4827374921542498</v>
      </c>
    </row>
    <row r="35" spans="1:11" x14ac:dyDescent="0.25">
      <c r="A35">
        <v>2010</v>
      </c>
      <c r="B35" s="4">
        <f>(B55/Currencies!$B$25)*(Inflation!$K$19/Inflation!$K$16)</f>
        <v>1.3810603403336774</v>
      </c>
      <c r="C35" s="4">
        <f>(C55/Currencies!$B$25)*(Inflation!$K$19/Inflation!$K$16)</f>
        <v>1.9109806617072123</v>
      </c>
      <c r="D35" s="4">
        <f>(D55/Currencies!$B$25)*(Inflation!$K$19/Inflation!$K$16)</f>
        <v>1.506799271681017</v>
      </c>
      <c r="E35" s="4">
        <f>(E55/Currencies!$B$25)*(Inflation!$K$19/Inflation!$K$16)</f>
        <v>1.670367548686295</v>
      </c>
      <c r="F35" s="4">
        <f>(F55/Currencies!$B$25)*(Inflation!$K$19/Inflation!$K$16)</f>
        <v>1.9870496637518056</v>
      </c>
      <c r="G35" s="4">
        <f>(G55/Currencies!$B$25)*(Inflation!$K$19/Inflation!$K$16)</f>
        <v>1.7922838439532298</v>
      </c>
      <c r="H35" s="4">
        <f>(H55/Currencies!$B$25)*(Inflation!$K$19/Inflation!$K$16)</f>
        <v>2.01473208955818</v>
      </c>
      <c r="I35" s="4">
        <f>(I55/Currencies!$B$25)*(Inflation!$K$19/Inflation!$K$16)</f>
        <v>2.1474009473465201</v>
      </c>
      <c r="J35" s="4">
        <f>(J55/Currencies!$B$25)*(Inflation!$K$19/Inflation!$K$16)</f>
        <v>0.98756745090254727</v>
      </c>
      <c r="K35" s="4">
        <f>(K55/Currencies!$B$25)*(Inflation!$K$19/Inflation!$K$16)</f>
        <v>1.6130171619225935</v>
      </c>
    </row>
    <row r="36" spans="1:11" x14ac:dyDescent="0.25">
      <c r="A36">
        <v>2011</v>
      </c>
      <c r="B36" s="4">
        <f>(B56/Currencies!$B$26)*(Inflation!$K$19/Inflation!$K$17)</f>
        <v>1.4138858228117024</v>
      </c>
      <c r="C36" s="4">
        <f>(C56/Currencies!$B$26)*(Inflation!$K$19/Inflation!$K$17)</f>
        <v>2.0154081585083055</v>
      </c>
      <c r="D36" s="4">
        <f>(D56/Currencies!$B$26)*(Inflation!$K$19/Inflation!$K$17)</f>
        <v>1.6211675883729038</v>
      </c>
      <c r="E36" s="4">
        <f>(E56/Currencies!$B$26)*(Inflation!$K$19/Inflation!$K$17)</f>
        <v>1.6546865215928124</v>
      </c>
      <c r="F36" s="4">
        <f>(F56/Currencies!$B$26)*(Inflation!$K$19/Inflation!$K$17)</f>
        <v>2.0532580304929735</v>
      </c>
      <c r="G36" s="4">
        <f>(G56/Currencies!$B$26)*(Inflation!$K$19/Inflation!$K$17)</f>
        <v>1.9526102445563851</v>
      </c>
      <c r="H36" s="4">
        <f>(H56/Currencies!$B$26)*(Inflation!$K$19/Inflation!$K$17)</f>
        <v>2.3967308707748982</v>
      </c>
      <c r="I36" s="4">
        <f>(I56/Currencies!$B$26)*(Inflation!$K$19/Inflation!$K$17)</f>
        <v>2.1937109199290572</v>
      </c>
      <c r="J36" s="4">
        <f>(J56/Currencies!$B$26)*(Inflation!$K$19/Inflation!$K$17)</f>
        <v>0.84069984515895813</v>
      </c>
      <c r="K36" s="4">
        <f>(K56/Currencies!$B$26)*(Inflation!$K$19/Inflation!$K$17)</f>
        <v>1.6910240073821134</v>
      </c>
    </row>
    <row r="37" spans="1:11" x14ac:dyDescent="0.25">
      <c r="A37">
        <v>2012</v>
      </c>
      <c r="B37" s="4">
        <f>(B57/Currencies!$B$27)*(Inflation!$K$19/Inflation!$K$18)</f>
        <v>1.4576212506120911</v>
      </c>
      <c r="C37" s="4">
        <f>(C57/Currencies!$B$27)*(Inflation!$K$19/Inflation!$K$18)</f>
        <v>1.9265739458429496</v>
      </c>
      <c r="D37" s="4">
        <f>(D57/Currencies!$B$27)*(Inflation!$K$19/Inflation!$K$18)</f>
        <v>1.530208306753156</v>
      </c>
      <c r="E37" s="4">
        <f>(E57/Currencies!$B$27)*(Inflation!$K$19/Inflation!$K$18)</f>
        <v>1.9185405104590214</v>
      </c>
      <c r="F37" s="4">
        <f>(F57/Currencies!$B$27)*(Inflation!$K$19/Inflation!$K$18)</f>
        <v>1.9304259553674785</v>
      </c>
      <c r="G37" s="4">
        <f>(G57/Currencies!$B$27)*(Inflation!$K$19/Inflation!$K$18)</f>
        <v>1.3694111303760348</v>
      </c>
      <c r="H37" s="4">
        <f>(H57/Currencies!$B$27)*(Inflation!$K$19/Inflation!$K$18)</f>
        <v>2.7409383038838842</v>
      </c>
      <c r="I37" s="4">
        <f>(I57/Currencies!$B$27)*(Inflation!$K$19/Inflation!$K$18)</f>
        <v>2.176866920715586</v>
      </c>
      <c r="J37" s="4">
        <f>(J57/Currencies!$B$27)*(Inflation!$K$19/Inflation!$K$18)</f>
        <v>0.92253344585159269</v>
      </c>
      <c r="K37" s="4">
        <f>(K57/Currencies!$B$27)*(Inflation!$K$19/Inflation!$K$18)</f>
        <v>1.6797138522429886</v>
      </c>
    </row>
    <row r="38" spans="1:11" x14ac:dyDescent="0.25">
      <c r="A38">
        <v>2013</v>
      </c>
      <c r="B38" s="4">
        <f>(B58/Currencies!$B$28)*(Inflation!$K$19/Inflation!$K$19)</f>
        <v>1.5108878792864351</v>
      </c>
      <c r="C38" s="4">
        <f>(C58/Currencies!$B$28)*(Inflation!$K$19/Inflation!$K$19)</f>
        <v>2.0946489652480169</v>
      </c>
      <c r="D38" s="4">
        <f>(D58/Currencies!$B$28)*(Inflation!$K$19/Inflation!$K$19)</f>
        <v>1.4663540789601361</v>
      </c>
      <c r="E38" s="4">
        <f>(E58/Currencies!$B$28)*(Inflation!$K$19/Inflation!$K$19)</f>
        <v>1.8500478548333255</v>
      </c>
      <c r="F38" s="4">
        <f>(F58/Currencies!$B$28)*(Inflation!$K$19/Inflation!$K$19)</f>
        <v>1.7326684769101837</v>
      </c>
      <c r="G38" s="4">
        <f>(G58/Currencies!$B$28)*(Inflation!$K$19/Inflation!$K$19)</f>
        <v>1.6679888379753933</v>
      </c>
      <c r="H38" s="4">
        <f>(H58/Currencies!$B$28)*(Inflation!$K$19/Inflation!$K$19)</f>
        <v>2.0861846310734964</v>
      </c>
      <c r="I38" s="4">
        <f>(I58/Currencies!$B$28)*(Inflation!$K$19/Inflation!$K$19)</f>
        <v>1.9796877501473287</v>
      </c>
      <c r="J38" s="4">
        <f>(J58/Currencies!$B$28)*(Inflation!$K$19/Inflation!$K$19)</f>
        <v>1.0570115913250244</v>
      </c>
      <c r="K38" s="4">
        <f>(K58/Currencies!$B$28)*(Inflation!$K$19/Inflation!$K$19)</f>
        <v>1.6617454650462458</v>
      </c>
    </row>
    <row r="39" spans="1:11" x14ac:dyDescent="0.25">
      <c r="A39">
        <v>2014</v>
      </c>
      <c r="B39" s="4">
        <f>(B59/Currencies!$B$29)*(Inflation!$K$19/Inflation!$K$20)</f>
        <v>1.522315415073648</v>
      </c>
      <c r="C39" s="4">
        <f>(C59/Currencies!$B$29)*(Inflation!$K$19/Inflation!$K$20)</f>
        <v>2.1152695636996852</v>
      </c>
      <c r="D39" s="4">
        <f>(D59/Currencies!$B$29)*(Inflation!$K$19/Inflation!$K$20)</f>
        <v>1.5338286896720501</v>
      </c>
      <c r="E39" s="4">
        <f>(E59/Currencies!$B$29)*(Inflation!$K$19/Inflation!$K$20)</f>
        <v>2.0310379520771846</v>
      </c>
      <c r="F39" s="4">
        <f>(F59/Currencies!$B$29)*(Inflation!$K$19/Inflation!$K$20)</f>
        <v>1.8782649308187263</v>
      </c>
      <c r="G39" s="4">
        <f>(G59/Currencies!$B$29)*(Inflation!$K$19/Inflation!$K$20)</f>
        <v>2.4102465518637435</v>
      </c>
      <c r="H39" s="4">
        <f>(H59/Currencies!$B$29)*(Inflation!$K$19/Inflation!$K$20)</f>
        <v>2.7761271894694222</v>
      </c>
      <c r="I39" s="4">
        <f>(I59/Currencies!$B$29)*(Inflation!$K$19/Inflation!$K$20)</f>
        <v>1.8437168311927927</v>
      </c>
      <c r="J39" s="4">
        <f>(J59/Currencies!$B$29)*(Inflation!$K$19/Inflation!$K$20)</f>
        <v>0.86543589005969845</v>
      </c>
      <c r="K39" s="4">
        <f>(K59/Currencies!$B$29)*(Inflation!$K$19/Inflation!$K$20)</f>
        <v>1.7274159445078103</v>
      </c>
    </row>
    <row r="40" spans="1:11" x14ac:dyDescent="0.25">
      <c r="A40">
        <v>2015</v>
      </c>
      <c r="B40" s="4">
        <f>(B60/Currencies!$B$30)*(Inflation!$K$19/Inflation!$K$21)</f>
        <v>1.5889562612009209</v>
      </c>
      <c r="C40" s="4">
        <f>(C60/Currencies!$B$30)*(Inflation!$K$19/Inflation!$K$21)</f>
        <v>1.9538072967795839</v>
      </c>
      <c r="D40" s="4">
        <f>(D60/Currencies!$B$30)*(Inflation!$K$19/Inflation!$K$21)</f>
        <v>1.5238276663044552</v>
      </c>
      <c r="E40" s="4">
        <f>(E60/Currencies!$B$30)*(Inflation!$K$19/Inflation!$K$21)</f>
        <v>2.0629311481440911</v>
      </c>
      <c r="F40" s="4">
        <f>(F60/Currencies!$B$30)*(Inflation!$K$19/Inflation!$K$21)</f>
        <v>2.1838616568288418</v>
      </c>
      <c r="G40" s="4">
        <f>(G60/Currencies!$B$30)*(Inflation!$K$19/Inflation!$K$21)</f>
        <v>1.6264061362149598</v>
      </c>
      <c r="H40" s="4">
        <f>(H60/Currencies!$B$30)*(Inflation!$K$19/Inflation!$K$21)</f>
        <v>2.4975648423024941</v>
      </c>
      <c r="I40" s="4">
        <f>(I60/Currencies!$B$30)*(Inflation!$K$19/Inflation!$K$21)</f>
        <v>2.5901134563263071</v>
      </c>
      <c r="J40" s="4">
        <f>(J60/Currencies!$B$30)*(Inflation!$K$19/Inflation!$K$21)</f>
        <v>0.98505753923606132</v>
      </c>
      <c r="K40" s="4">
        <f>(K60/Currencies!$B$30)*(Inflation!$K$19/Inflation!$K$21)</f>
        <v>1.798516992671265</v>
      </c>
    </row>
    <row r="44" spans="1:11" x14ac:dyDescent="0.25">
      <c r="A44" t="s">
        <v>31</v>
      </c>
      <c r="B44" s="3" t="s">
        <v>16</v>
      </c>
      <c r="C44" s="3" t="s">
        <v>17</v>
      </c>
      <c r="D44" s="3" t="s">
        <v>15</v>
      </c>
      <c r="E44" s="3" t="s">
        <v>18</v>
      </c>
      <c r="F44" s="3" t="s">
        <v>13</v>
      </c>
      <c r="G44" s="3" t="s">
        <v>7</v>
      </c>
      <c r="H44" s="3" t="s">
        <v>12</v>
      </c>
      <c r="I44" s="3" t="s">
        <v>14</v>
      </c>
      <c r="J44" s="3" t="s">
        <v>19</v>
      </c>
      <c r="K44" s="3" t="s">
        <v>20</v>
      </c>
    </row>
    <row r="45" spans="1:11" x14ac:dyDescent="0.25">
      <c r="A45">
        <v>2000</v>
      </c>
      <c r="B45" s="4">
        <f t="shared" ref="B45:K45" si="0">B65/B85</f>
        <v>0.75479280953766448</v>
      </c>
      <c r="C45" s="4">
        <f t="shared" si="0"/>
        <v>1.3087768163112021</v>
      </c>
      <c r="D45" s="4">
        <f t="shared" si="0"/>
        <v>0.90095347225169409</v>
      </c>
      <c r="E45" s="4">
        <f t="shared" si="0"/>
        <v>0.97763625295184065</v>
      </c>
      <c r="F45" s="4">
        <f t="shared" si="0"/>
        <v>1.5655557896563264</v>
      </c>
      <c r="G45" s="4">
        <f t="shared" si="0"/>
        <v>1.2712897133649443</v>
      </c>
      <c r="H45" s="4">
        <f t="shared" si="0"/>
        <v>1.5802713828327488</v>
      </c>
      <c r="I45" s="4">
        <f t="shared" si="0"/>
        <v>1.9454329774614472</v>
      </c>
      <c r="J45" s="4">
        <f t="shared" si="0"/>
        <v>0.7062370091967769</v>
      </c>
      <c r="K45" s="4">
        <f t="shared" si="0"/>
        <v>0.89301455221646497</v>
      </c>
    </row>
    <row r="46" spans="1:11" x14ac:dyDescent="0.25">
      <c r="A46">
        <v>2001</v>
      </c>
      <c r="B46" s="4">
        <f t="shared" ref="B46:K46" si="1">B66/B86</f>
        <v>0.82734330665920996</v>
      </c>
      <c r="C46" s="4">
        <f t="shared" si="1"/>
        <v>1.5942193560726048</v>
      </c>
      <c r="D46" s="4">
        <f t="shared" si="1"/>
        <v>1.0162972477867709</v>
      </c>
      <c r="E46" s="4">
        <f t="shared" si="1"/>
        <v>0.99504516691770617</v>
      </c>
      <c r="F46" s="4">
        <f t="shared" si="1"/>
        <v>1.6897841567149705</v>
      </c>
      <c r="G46" s="4">
        <f t="shared" si="1"/>
        <v>1.4583578093406628</v>
      </c>
      <c r="H46" s="4">
        <f t="shared" si="1"/>
        <v>1.4981549815498154</v>
      </c>
      <c r="I46" s="4">
        <f t="shared" si="1"/>
        <v>1.5573463268365817</v>
      </c>
      <c r="J46" s="4">
        <f t="shared" si="1"/>
        <v>0.77741147498659469</v>
      </c>
      <c r="K46" s="4">
        <f t="shared" si="1"/>
        <v>1.0237042409463524</v>
      </c>
    </row>
    <row r="47" spans="1:11" x14ac:dyDescent="0.25">
      <c r="A47">
        <v>2002</v>
      </c>
      <c r="B47" s="4">
        <f t="shared" ref="B47:K47" si="2">B67/B87</f>
        <v>0.95129029391304876</v>
      </c>
      <c r="C47" s="4">
        <f t="shared" si="2"/>
        <v>1.3910004312481092</v>
      </c>
      <c r="D47" s="4">
        <f t="shared" si="2"/>
        <v>1.2967442210393665</v>
      </c>
      <c r="E47" s="4">
        <f t="shared" si="2"/>
        <v>1.0150148257839111</v>
      </c>
      <c r="F47" s="4">
        <f t="shared" si="2"/>
        <v>1.5808630064900895</v>
      </c>
      <c r="G47" s="4">
        <f t="shared" si="2"/>
        <v>1.48093379290848</v>
      </c>
      <c r="H47" s="4">
        <f t="shared" si="2"/>
        <v>1.490979520103296</v>
      </c>
      <c r="I47" s="4">
        <f t="shared" si="2"/>
        <v>1.8365189817669338</v>
      </c>
      <c r="J47" s="4">
        <f t="shared" si="2"/>
        <v>0.81781200655094888</v>
      </c>
      <c r="K47" s="4">
        <f t="shared" si="2"/>
        <v>1.1070500566023367</v>
      </c>
    </row>
    <row r="48" spans="1:11" x14ac:dyDescent="0.25">
      <c r="A48">
        <v>2003</v>
      </c>
      <c r="B48" s="4">
        <f t="shared" ref="B48:K48" si="3">B68/B88</f>
        <v>1.116105257065793</v>
      </c>
      <c r="C48" s="4">
        <f t="shared" si="3"/>
        <v>1.6647269124484474</v>
      </c>
      <c r="D48" s="4">
        <f t="shared" si="3"/>
        <v>1.4856260577469169</v>
      </c>
      <c r="E48" s="4">
        <f t="shared" si="3"/>
        <v>1.1935041171088747</v>
      </c>
      <c r="F48" s="4">
        <f t="shared" si="3"/>
        <v>1.7133854132475546</v>
      </c>
      <c r="G48" s="4">
        <f t="shared" si="3"/>
        <v>1.5451571638289536</v>
      </c>
      <c r="H48" s="4">
        <f t="shared" si="3"/>
        <v>1.8360949395432153</v>
      </c>
      <c r="I48" s="4">
        <f t="shared" si="3"/>
        <v>1.7761851308177188</v>
      </c>
      <c r="J48" s="4">
        <f t="shared" si="3"/>
        <v>0.94884467956519214</v>
      </c>
      <c r="K48" s="4">
        <f t="shared" si="3"/>
        <v>1.3204956795167</v>
      </c>
    </row>
    <row r="49" spans="1:11" x14ac:dyDescent="0.25">
      <c r="A49">
        <v>2004</v>
      </c>
      <c r="B49" s="4">
        <f t="shared" ref="B49:K49" si="4">B69/B89</f>
        <v>1.1107241779770884</v>
      </c>
      <c r="C49" s="4">
        <f t="shared" si="4"/>
        <v>1.629151196369637</v>
      </c>
      <c r="D49" s="4">
        <f t="shared" si="4"/>
        <v>1.3865580862952041</v>
      </c>
      <c r="E49" s="4">
        <f t="shared" si="4"/>
        <v>1.2308839508277052</v>
      </c>
      <c r="F49" s="4">
        <f t="shared" si="4"/>
        <v>1.6371807203579594</v>
      </c>
      <c r="G49" s="4">
        <f t="shared" si="4"/>
        <v>1.5730863276555183</v>
      </c>
      <c r="H49" s="4">
        <f t="shared" si="4"/>
        <v>2.0948252098734494</v>
      </c>
      <c r="I49" s="4">
        <f t="shared" si="4"/>
        <v>1.7272483221476511</v>
      </c>
      <c r="J49" s="4">
        <f t="shared" si="4"/>
        <v>1.0393491347282497</v>
      </c>
      <c r="K49" s="4">
        <f t="shared" si="4"/>
        <v>1.3837576305137333</v>
      </c>
    </row>
    <row r="50" spans="1:11" x14ac:dyDescent="0.25">
      <c r="A50">
        <v>2005</v>
      </c>
      <c r="B50" s="4">
        <f t="shared" ref="B50:K50" si="5">B70/B90</f>
        <v>1.1170499351379606</v>
      </c>
      <c r="C50" s="4">
        <f t="shared" si="5"/>
        <v>1.8094270604170442</v>
      </c>
      <c r="D50" s="4">
        <f t="shared" si="5"/>
        <v>1.4084553762459988</v>
      </c>
      <c r="E50" s="4">
        <f t="shared" si="5"/>
        <v>1.2898699722753588</v>
      </c>
      <c r="F50" s="4">
        <f t="shared" si="5"/>
        <v>1.8578327496149871</v>
      </c>
      <c r="G50" s="4">
        <f t="shared" si="5"/>
        <v>1.6764179487796853</v>
      </c>
      <c r="H50" s="4">
        <f t="shared" si="5"/>
        <v>2.2171877043819488</v>
      </c>
      <c r="I50" s="4">
        <f t="shared" si="5"/>
        <v>1.7516723513392032</v>
      </c>
      <c r="J50" s="4">
        <f t="shared" si="5"/>
        <v>0.9918716764731621</v>
      </c>
      <c r="K50" s="4">
        <f t="shared" si="5"/>
        <v>1.4116413236690051</v>
      </c>
    </row>
    <row r="51" spans="1:11" x14ac:dyDescent="0.25">
      <c r="A51">
        <v>2006</v>
      </c>
      <c r="B51" s="4">
        <f t="shared" ref="B51:K51" si="6">B71/B91</f>
        <v>1.3751445046584678</v>
      </c>
      <c r="C51" s="4">
        <f t="shared" si="6"/>
        <v>1.7026421715802329</v>
      </c>
      <c r="D51" s="4">
        <f t="shared" si="6"/>
        <v>1.6275493146104982</v>
      </c>
      <c r="E51" s="4">
        <f t="shared" si="6"/>
        <v>1.6086526353660731</v>
      </c>
      <c r="F51" s="4">
        <f t="shared" si="6"/>
        <v>1.5835807973330529</v>
      </c>
      <c r="G51" s="4">
        <f t="shared" si="6"/>
        <v>1.4995793446872372</v>
      </c>
      <c r="H51" s="4">
        <f t="shared" si="6"/>
        <v>2.1837689175575616</v>
      </c>
      <c r="I51" s="4">
        <f t="shared" si="6"/>
        <v>1.9974029587719706</v>
      </c>
      <c r="J51" s="4">
        <f t="shared" si="6"/>
        <v>0.95646610814927646</v>
      </c>
      <c r="K51" s="4">
        <f t="shared" si="6"/>
        <v>1.5518728323863678</v>
      </c>
    </row>
    <row r="52" spans="1:11" x14ac:dyDescent="0.25">
      <c r="A52">
        <v>2007</v>
      </c>
      <c r="B52" s="4">
        <f t="shared" ref="B52:K52" si="7">B72/B92</f>
        <v>1.7481681907900075</v>
      </c>
      <c r="C52" s="4">
        <f t="shared" si="7"/>
        <v>1.921331720227651</v>
      </c>
      <c r="D52" s="4">
        <f t="shared" si="7"/>
        <v>2.2825630585653447</v>
      </c>
      <c r="E52" s="4">
        <f t="shared" si="7"/>
        <v>2.1701062279870431</v>
      </c>
      <c r="F52" s="4">
        <f t="shared" si="7"/>
        <v>1.9030254530904727</v>
      </c>
      <c r="G52" s="4">
        <f t="shared" si="7"/>
        <v>1.657895378018176</v>
      </c>
      <c r="H52" s="4">
        <f t="shared" si="7"/>
        <v>3.0911062906724514</v>
      </c>
      <c r="I52" s="4">
        <f t="shared" si="7"/>
        <v>2.9164981488971162</v>
      </c>
      <c r="J52" s="4">
        <f t="shared" si="7"/>
        <v>1.0999105362891579</v>
      </c>
      <c r="K52" s="4">
        <f t="shared" si="7"/>
        <v>1.9930031213035482</v>
      </c>
    </row>
    <row r="53" spans="1:11" x14ac:dyDescent="0.25">
      <c r="A53">
        <v>2008</v>
      </c>
      <c r="B53" s="4">
        <f t="shared" ref="B53:K53" si="8">B73/B93</f>
        <v>1.7760495364060653</v>
      </c>
      <c r="C53" s="4">
        <f t="shared" si="8"/>
        <v>2.4398891627501111</v>
      </c>
      <c r="D53" s="4">
        <f t="shared" si="8"/>
        <v>2.0765011378887785</v>
      </c>
      <c r="E53" s="4">
        <f t="shared" si="8"/>
        <v>2.2025445910984875</v>
      </c>
      <c r="F53" s="4">
        <f t="shared" si="8"/>
        <v>2.1995561205497927</v>
      </c>
      <c r="G53" s="4">
        <f t="shared" si="8"/>
        <v>2.3917065597101823</v>
      </c>
      <c r="H53" s="4">
        <f t="shared" si="8"/>
        <v>2.6000613290889709</v>
      </c>
      <c r="I53" s="4">
        <f t="shared" si="8"/>
        <v>2.9402239501382503</v>
      </c>
      <c r="J53" s="4">
        <f t="shared" si="8"/>
        <v>1.0824584426946631</v>
      </c>
      <c r="K53" s="4">
        <f t="shared" si="8"/>
        <v>2.0265789860218897</v>
      </c>
    </row>
    <row r="54" spans="1:11" x14ac:dyDescent="0.25">
      <c r="A54">
        <v>2009</v>
      </c>
      <c r="B54" s="4">
        <f t="shared" ref="B54:K54" si="9">B74/B94</f>
        <v>1.6913828394710781</v>
      </c>
      <c r="C54" s="4">
        <f t="shared" si="9"/>
        <v>2.1159887801844808</v>
      </c>
      <c r="D54" s="4">
        <f t="shared" si="9"/>
        <v>1.9488269687659723</v>
      </c>
      <c r="E54" s="4">
        <f t="shared" si="9"/>
        <v>1.8028060180032639</v>
      </c>
      <c r="F54" s="4">
        <f t="shared" si="9"/>
        <v>2.0757514063543896</v>
      </c>
      <c r="G54" s="4">
        <f t="shared" si="9"/>
        <v>2.1238179214832913</v>
      </c>
      <c r="H54" s="4">
        <f t="shared" si="9"/>
        <v>2.6193554831656467</v>
      </c>
      <c r="I54" s="4">
        <f t="shared" si="9"/>
        <v>2.9040036848712552</v>
      </c>
      <c r="J54" s="4">
        <f t="shared" si="9"/>
        <v>1.0066889144722462</v>
      </c>
      <c r="K54" s="4">
        <f t="shared" si="9"/>
        <v>1.9220532544752764</v>
      </c>
    </row>
    <row r="55" spans="1:11" x14ac:dyDescent="0.25">
      <c r="A55">
        <v>2010</v>
      </c>
      <c r="B55" s="4">
        <f t="shared" ref="B55:K55" si="10">B75/B95</f>
        <v>1.7224283438388754</v>
      </c>
      <c r="C55" s="4">
        <f t="shared" si="10"/>
        <v>2.3833334142787761</v>
      </c>
      <c r="D55" s="4">
        <f t="shared" si="10"/>
        <v>1.8792471974049272</v>
      </c>
      <c r="E55" s="4">
        <f t="shared" si="10"/>
        <v>2.0832459860449002</v>
      </c>
      <c r="F55" s="4">
        <f t="shared" si="10"/>
        <v>2.4782050150210639</v>
      </c>
      <c r="G55" s="4">
        <f t="shared" si="10"/>
        <v>2.2352973312401883</v>
      </c>
      <c r="H55" s="4">
        <f t="shared" si="10"/>
        <v>2.5127299328994499</v>
      </c>
      <c r="I55" s="4">
        <f t="shared" si="10"/>
        <v>2.678191639622673</v>
      </c>
      <c r="J55" s="4">
        <f t="shared" si="10"/>
        <v>1.2316725918552358</v>
      </c>
      <c r="K55" s="4">
        <f t="shared" si="10"/>
        <v>2.0117198341404476</v>
      </c>
    </row>
    <row r="56" spans="1:11" x14ac:dyDescent="0.25">
      <c r="A56">
        <v>2011</v>
      </c>
      <c r="B56" s="4">
        <f t="shared" ref="B56:K56" si="11">B76/B96</f>
        <v>1.8966940832084644</v>
      </c>
      <c r="C56" s="4">
        <f t="shared" si="11"/>
        <v>2.7036219387863936</v>
      </c>
      <c r="D56" s="4">
        <f t="shared" si="11"/>
        <v>2.1747576240926234</v>
      </c>
      <c r="E56" s="4">
        <f t="shared" si="11"/>
        <v>2.2197224729424638</v>
      </c>
      <c r="F56" s="4">
        <f t="shared" si="11"/>
        <v>2.7543966386138194</v>
      </c>
      <c r="G56" s="4">
        <f t="shared" si="11"/>
        <v>2.6193800361456425</v>
      </c>
      <c r="H56" s="4">
        <f t="shared" si="11"/>
        <v>3.2151572554859875</v>
      </c>
      <c r="I56" s="4">
        <f t="shared" si="11"/>
        <v>2.9428108373170696</v>
      </c>
      <c r="J56" s="4">
        <f t="shared" si="11"/>
        <v>1.127778775584785</v>
      </c>
      <c r="K56" s="4">
        <f t="shared" si="11"/>
        <v>2.2684683427880077</v>
      </c>
    </row>
    <row r="57" spans="1:11" x14ac:dyDescent="0.25">
      <c r="A57">
        <v>2012</v>
      </c>
      <c r="B57" s="4">
        <f t="shared" ref="B57:K57" si="12">B77/B97</f>
        <v>1.8443591159868293</v>
      </c>
      <c r="C57" s="4">
        <f t="shared" si="12"/>
        <v>2.4377349178643248</v>
      </c>
      <c r="D57" s="4">
        <f t="shared" si="12"/>
        <v>1.9362050592592692</v>
      </c>
      <c r="E57" s="4">
        <f t="shared" si="12"/>
        <v>2.4275700415105961</v>
      </c>
      <c r="F57" s="4">
        <f t="shared" si="12"/>
        <v>2.4426089472999202</v>
      </c>
      <c r="G57" s="4">
        <f t="shared" si="12"/>
        <v>1.7327449780128208</v>
      </c>
      <c r="H57" s="4">
        <f t="shared" si="12"/>
        <v>3.4681674303272443</v>
      </c>
      <c r="I57" s="4">
        <f t="shared" si="12"/>
        <v>2.7544359330834425</v>
      </c>
      <c r="J57" s="4">
        <f t="shared" si="12"/>
        <v>1.1673011558692852</v>
      </c>
      <c r="K57" s="4">
        <f t="shared" si="12"/>
        <v>2.1253776002049816</v>
      </c>
    </row>
    <row r="58" spans="1:11" x14ac:dyDescent="0.25">
      <c r="A58">
        <v>2013</v>
      </c>
      <c r="B58" s="4">
        <f t="shared" ref="B58:K58" si="13">B78/B98</f>
        <v>1.9948932569764481</v>
      </c>
      <c r="C58" s="4">
        <f t="shared" si="13"/>
        <v>2.7656592880203932</v>
      </c>
      <c r="D58" s="4">
        <f t="shared" si="13"/>
        <v>1.936093276384621</v>
      </c>
      <c r="E58" s="4">
        <f t="shared" si="13"/>
        <v>2.4427014348899072</v>
      </c>
      <c r="F58" s="4">
        <f t="shared" si="13"/>
        <v>2.2877201601459767</v>
      </c>
      <c r="G58" s="4">
        <f t="shared" si="13"/>
        <v>2.202320722276621</v>
      </c>
      <c r="H58" s="4">
        <f t="shared" si="13"/>
        <v>2.7544834467147359</v>
      </c>
      <c r="I58" s="4">
        <f t="shared" si="13"/>
        <v>2.6138708224682747</v>
      </c>
      <c r="J58" s="4">
        <f t="shared" si="13"/>
        <v>1.3956199695480394</v>
      </c>
      <c r="K58" s="4">
        <f t="shared" si="13"/>
        <v>2.1940773160464855</v>
      </c>
    </row>
    <row r="59" spans="1:11" x14ac:dyDescent="0.25">
      <c r="A59">
        <v>2014</v>
      </c>
      <c r="B59" s="4">
        <f t="shared" ref="B59:K59" si="14">B79/B99</f>
        <v>2.0381838287439367</v>
      </c>
      <c r="C59" s="4">
        <f t="shared" si="14"/>
        <v>2.8320728907276842</v>
      </c>
      <c r="D59" s="4">
        <f t="shared" si="14"/>
        <v>2.053598617210239</v>
      </c>
      <c r="E59" s="4">
        <f t="shared" si="14"/>
        <v>2.71929763602154</v>
      </c>
      <c r="F59" s="4">
        <f t="shared" si="14"/>
        <v>2.5147542816587523</v>
      </c>
      <c r="G59" s="4">
        <f t="shared" si="14"/>
        <v>3.2270090000086173</v>
      </c>
      <c r="H59" s="4">
        <f t="shared" si="14"/>
        <v>3.7168759431101148</v>
      </c>
      <c r="I59" s="4">
        <f t="shared" si="14"/>
        <v>2.4684988359908084</v>
      </c>
      <c r="J59" s="4">
        <f t="shared" si="14"/>
        <v>1.1587069397500362</v>
      </c>
      <c r="K59" s="4">
        <f t="shared" si="14"/>
        <v>2.3127869617216747</v>
      </c>
    </row>
    <row r="60" spans="1:11" x14ac:dyDescent="0.25">
      <c r="A60">
        <v>2015</v>
      </c>
      <c r="B60" s="4">
        <f t="shared" ref="B60:K60" si="15">B80/B100</f>
        <v>1.7785055961766727</v>
      </c>
      <c r="C60" s="4">
        <f t="shared" si="15"/>
        <v>2.1868803415312619</v>
      </c>
      <c r="D60" s="4">
        <f t="shared" si="15"/>
        <v>1.7056076987814712</v>
      </c>
      <c r="E60" s="4">
        <f t="shared" si="15"/>
        <v>2.309021765475459</v>
      </c>
      <c r="F60" s="4">
        <f t="shared" si="15"/>
        <v>2.4443782832702081</v>
      </c>
      <c r="G60" s="4">
        <f t="shared" si="15"/>
        <v>1.82042293142053</v>
      </c>
      <c r="H60" s="4">
        <f t="shared" si="15"/>
        <v>2.7955036631983288</v>
      </c>
      <c r="I60" s="4">
        <f t="shared" si="15"/>
        <v>2.8990925611301974</v>
      </c>
      <c r="J60" s="4">
        <f t="shared" si="15"/>
        <v>1.1025667533247654</v>
      </c>
      <c r="K60" s="4">
        <f t="shared" si="15"/>
        <v>2.0130651890110256</v>
      </c>
    </row>
    <row r="64" spans="1:11" x14ac:dyDescent="0.25">
      <c r="A64" t="s">
        <v>24</v>
      </c>
      <c r="B64" s="3" t="s">
        <v>16</v>
      </c>
      <c r="C64" s="3" t="s">
        <v>17</v>
      </c>
      <c r="D64" s="3" t="s">
        <v>15</v>
      </c>
      <c r="E64" s="3" t="s">
        <v>18</v>
      </c>
      <c r="F64" s="3" t="s">
        <v>13</v>
      </c>
      <c r="G64" s="3" t="s">
        <v>7</v>
      </c>
      <c r="H64" s="3" t="s">
        <v>12</v>
      </c>
      <c r="I64" s="3" t="s">
        <v>14</v>
      </c>
      <c r="J64" s="3" t="s">
        <v>19</v>
      </c>
      <c r="K64" s="3" t="s">
        <v>20</v>
      </c>
    </row>
    <row r="65" spans="1:11" x14ac:dyDescent="0.25">
      <c r="A65">
        <v>2000</v>
      </c>
      <c r="B65" s="3">
        <v>149685000</v>
      </c>
      <c r="C65" s="3">
        <v>25092000</v>
      </c>
      <c r="D65" s="3">
        <v>25475000</v>
      </c>
      <c r="E65" s="3">
        <v>29228000</v>
      </c>
      <c r="F65" s="3">
        <v>25264000</v>
      </c>
      <c r="G65" s="3">
        <v>22012000</v>
      </c>
      <c r="H65" s="3">
        <v>2073000</v>
      </c>
      <c r="I65" s="3">
        <v>164000</v>
      </c>
      <c r="J65" s="3">
        <v>19843000</v>
      </c>
      <c r="K65" s="3">
        <v>311722000</v>
      </c>
    </row>
    <row r="66" spans="1:11" x14ac:dyDescent="0.25">
      <c r="A66">
        <v>2001</v>
      </c>
      <c r="B66" s="3">
        <v>160956000</v>
      </c>
      <c r="C66" s="3">
        <v>53348000</v>
      </c>
      <c r="D66" s="3">
        <v>41775000</v>
      </c>
      <c r="E66" s="3">
        <v>24641000</v>
      </c>
      <c r="F66" s="3">
        <v>30493000</v>
      </c>
      <c r="G66" s="3">
        <v>23585000</v>
      </c>
      <c r="H66" s="3">
        <v>7105000</v>
      </c>
      <c r="I66" s="3">
        <v>831000</v>
      </c>
      <c r="J66" s="3">
        <v>15658000</v>
      </c>
      <c r="K66" s="3">
        <v>371780000</v>
      </c>
    </row>
    <row r="67" spans="1:11" x14ac:dyDescent="0.25">
      <c r="A67">
        <v>2002</v>
      </c>
      <c r="B67" s="3">
        <v>155213000</v>
      </c>
      <c r="C67" s="3">
        <v>43222000</v>
      </c>
      <c r="D67" s="3">
        <v>34472000</v>
      </c>
      <c r="E67" s="3">
        <v>28994000</v>
      </c>
      <c r="F67" s="3">
        <v>21630000</v>
      </c>
      <c r="G67" s="3">
        <v>27240000</v>
      </c>
      <c r="H67" s="3">
        <v>4157000</v>
      </c>
      <c r="I67" s="3">
        <v>2085000</v>
      </c>
      <c r="J67" s="3">
        <v>13932000</v>
      </c>
      <c r="K67" s="3">
        <v>343054000</v>
      </c>
    </row>
    <row r="68" spans="1:11" x14ac:dyDescent="0.25">
      <c r="A68">
        <v>2003</v>
      </c>
      <c r="B68" s="3">
        <v>165849000</v>
      </c>
      <c r="C68" s="3">
        <v>55784000</v>
      </c>
      <c r="D68" s="3">
        <v>52055000</v>
      </c>
      <c r="E68" s="3">
        <v>39135000</v>
      </c>
      <c r="F68" s="3">
        <v>44370000</v>
      </c>
      <c r="G68" s="3">
        <v>32734000</v>
      </c>
      <c r="H68" s="3">
        <v>4920000</v>
      </c>
      <c r="I68" s="3">
        <v>2057000</v>
      </c>
      <c r="J68" s="3">
        <v>11461000</v>
      </c>
      <c r="K68" s="3">
        <v>426668000</v>
      </c>
    </row>
    <row r="69" spans="1:11" x14ac:dyDescent="0.25">
      <c r="A69">
        <v>2004</v>
      </c>
      <c r="B69" s="3">
        <v>138107000</v>
      </c>
      <c r="C69" s="3">
        <v>75822000</v>
      </c>
      <c r="D69" s="3">
        <v>57175000</v>
      </c>
      <c r="E69" s="3">
        <v>28887000</v>
      </c>
      <c r="F69" s="3">
        <v>42041000</v>
      </c>
      <c r="G69" s="3">
        <v>37957000</v>
      </c>
      <c r="H69" s="3">
        <v>41797000</v>
      </c>
      <c r="I69" s="3">
        <v>3217000</v>
      </c>
      <c r="J69" s="3">
        <v>19303000</v>
      </c>
      <c r="K69" s="3">
        <v>465604000</v>
      </c>
    </row>
    <row r="70" spans="1:11" x14ac:dyDescent="0.25">
      <c r="A70">
        <v>2005</v>
      </c>
      <c r="B70" s="3">
        <v>187633000</v>
      </c>
      <c r="C70" s="3">
        <v>83893000</v>
      </c>
      <c r="D70" s="3">
        <v>67936000</v>
      </c>
      <c r="E70" s="3">
        <v>30613000</v>
      </c>
      <c r="F70" s="3">
        <v>46203000</v>
      </c>
      <c r="G70" s="3">
        <v>41776000</v>
      </c>
      <c r="H70" s="3">
        <v>42376000</v>
      </c>
      <c r="I70" s="3">
        <v>6625000</v>
      </c>
      <c r="J70" s="3">
        <v>19268000</v>
      </c>
      <c r="K70" s="3">
        <v>554422000</v>
      </c>
    </row>
    <row r="71" spans="1:11" x14ac:dyDescent="0.25">
      <c r="A71">
        <v>2006</v>
      </c>
      <c r="B71" s="3">
        <v>178311000</v>
      </c>
      <c r="C71" s="3">
        <v>77239000</v>
      </c>
      <c r="D71" s="3">
        <v>68152000</v>
      </c>
      <c r="E71" s="3">
        <v>32193000</v>
      </c>
      <c r="F71" s="3">
        <v>39142000</v>
      </c>
      <c r="G71" s="3">
        <v>39570000</v>
      </c>
      <c r="H71" s="3">
        <v>57011000</v>
      </c>
      <c r="I71" s="3">
        <v>8614000</v>
      </c>
      <c r="J71" s="3">
        <v>15698000</v>
      </c>
      <c r="K71" s="3">
        <v>546125000</v>
      </c>
    </row>
    <row r="72" spans="1:11" x14ac:dyDescent="0.25">
      <c r="A72">
        <v>2007</v>
      </c>
      <c r="B72" s="3">
        <v>204682000</v>
      </c>
      <c r="C72" s="3">
        <v>71941000</v>
      </c>
      <c r="D72" s="3">
        <v>64694000</v>
      </c>
      <c r="E72" s="3">
        <v>30684000</v>
      </c>
      <c r="F72" s="3">
        <v>41854000</v>
      </c>
      <c r="G72" s="3">
        <v>40827000</v>
      </c>
      <c r="H72" s="3">
        <v>97185000</v>
      </c>
      <c r="I72" s="3">
        <v>18749000</v>
      </c>
      <c r="J72" s="3">
        <v>15614000</v>
      </c>
      <c r="K72" s="3">
        <v>611954000</v>
      </c>
    </row>
    <row r="73" spans="1:11" x14ac:dyDescent="0.25">
      <c r="A73">
        <v>2008</v>
      </c>
      <c r="B73" s="3">
        <v>230265000</v>
      </c>
      <c r="C73" s="3">
        <v>79688000</v>
      </c>
      <c r="D73" s="3">
        <v>71170000</v>
      </c>
      <c r="E73" s="3">
        <v>43504000</v>
      </c>
      <c r="F73" s="3">
        <v>62635000</v>
      </c>
      <c r="G73" s="3">
        <v>36971000</v>
      </c>
      <c r="H73" s="3">
        <v>35612000</v>
      </c>
      <c r="I73" s="3">
        <v>19247000</v>
      </c>
      <c r="J73" s="3">
        <v>14847000</v>
      </c>
      <c r="K73" s="3">
        <v>619495000</v>
      </c>
    </row>
    <row r="74" spans="1:11" x14ac:dyDescent="0.25">
      <c r="A74">
        <v>2009</v>
      </c>
      <c r="B74" s="3">
        <v>201704000</v>
      </c>
      <c r="C74" s="3">
        <v>77927000</v>
      </c>
      <c r="D74" s="3">
        <v>69395000</v>
      </c>
      <c r="E74" s="3">
        <v>31263000</v>
      </c>
      <c r="F74" s="3">
        <v>52508000</v>
      </c>
      <c r="G74" s="3">
        <v>26254000</v>
      </c>
      <c r="H74" s="3">
        <v>47200000</v>
      </c>
      <c r="I74" s="3">
        <v>32154000</v>
      </c>
      <c r="J74" s="3">
        <v>13816000</v>
      </c>
      <c r="K74" s="3">
        <v>589231000</v>
      </c>
    </row>
    <row r="75" spans="1:11" x14ac:dyDescent="0.25">
      <c r="A75">
        <v>2010</v>
      </c>
      <c r="B75" s="3">
        <v>186716572</v>
      </c>
      <c r="C75" s="3">
        <v>58887402</v>
      </c>
      <c r="D75" s="3">
        <v>58454172</v>
      </c>
      <c r="E75" s="3">
        <v>47501550</v>
      </c>
      <c r="F75" s="3">
        <v>57826188</v>
      </c>
      <c r="G75" s="3">
        <v>24917977</v>
      </c>
      <c r="H75" s="3">
        <v>39843856</v>
      </c>
      <c r="I75" s="3">
        <v>31854947</v>
      </c>
      <c r="J75" s="3">
        <v>13858041</v>
      </c>
      <c r="K75" s="3">
        <v>557111810</v>
      </c>
    </row>
    <row r="76" spans="1:11" x14ac:dyDescent="0.25">
      <c r="A76">
        <v>2011</v>
      </c>
      <c r="B76" s="3">
        <v>212148909</v>
      </c>
      <c r="C76" s="3">
        <v>79847770</v>
      </c>
      <c r="D76" s="3">
        <v>73598278</v>
      </c>
      <c r="E76" s="3">
        <v>63304152</v>
      </c>
      <c r="F76" s="3">
        <v>89377400</v>
      </c>
      <c r="G76" s="3">
        <v>27072364</v>
      </c>
      <c r="H76" s="3">
        <v>44531288</v>
      </c>
      <c r="I76" s="3">
        <v>37867928</v>
      </c>
      <c r="J76" s="3">
        <v>14467295</v>
      </c>
      <c r="K76" s="3">
        <v>679864159</v>
      </c>
    </row>
    <row r="77" spans="1:11" x14ac:dyDescent="0.25">
      <c r="A77">
        <v>2012</v>
      </c>
      <c r="B77" s="3">
        <v>229681462</v>
      </c>
      <c r="C77" s="3">
        <v>54639271</v>
      </c>
      <c r="D77" s="3">
        <v>59846987</v>
      </c>
      <c r="E77" s="3">
        <v>67694956</v>
      </c>
      <c r="F77" s="3">
        <v>65742280</v>
      </c>
      <c r="G77" s="3">
        <v>16327247</v>
      </c>
      <c r="H77" s="3">
        <v>39229510</v>
      </c>
      <c r="I77" s="3">
        <v>34065547</v>
      </c>
      <c r="J77" s="3">
        <v>12342879</v>
      </c>
      <c r="K77" s="3">
        <v>629732127</v>
      </c>
    </row>
    <row r="78" spans="1:11" x14ac:dyDescent="0.25">
      <c r="A78">
        <v>2013</v>
      </c>
      <c r="B78" s="3">
        <v>263415726</v>
      </c>
      <c r="C78" s="3">
        <v>62918298</v>
      </c>
      <c r="D78" s="3">
        <v>69098958</v>
      </c>
      <c r="E78" s="3">
        <v>74428099</v>
      </c>
      <c r="F78" s="3">
        <v>54836380</v>
      </c>
      <c r="G78" s="3">
        <v>18566808</v>
      </c>
      <c r="H78" s="3">
        <v>33095664</v>
      </c>
      <c r="I78" s="3">
        <v>27999021</v>
      </c>
      <c r="J78" s="3">
        <v>15271545</v>
      </c>
      <c r="K78" s="3">
        <v>699220146</v>
      </c>
    </row>
    <row r="79" spans="1:11" x14ac:dyDescent="0.25">
      <c r="A79">
        <v>2014</v>
      </c>
      <c r="B79" s="3">
        <v>240799710</v>
      </c>
      <c r="C79" s="3">
        <v>84505818</v>
      </c>
      <c r="D79" s="3">
        <v>69230013</v>
      </c>
      <c r="E79" s="3">
        <v>86712566</v>
      </c>
      <c r="F79" s="3">
        <v>49974887</v>
      </c>
      <c r="G79" s="3">
        <v>10859592</v>
      </c>
      <c r="H79" s="3">
        <v>23806609</v>
      </c>
      <c r="I79" s="3">
        <v>30807216</v>
      </c>
      <c r="J79" s="3">
        <v>18651212</v>
      </c>
      <c r="K79" s="3">
        <v>726206699</v>
      </c>
    </row>
    <row r="80" spans="1:11" x14ac:dyDescent="0.25">
      <c r="A80">
        <v>2015</v>
      </c>
      <c r="B80" s="3">
        <v>244543632</v>
      </c>
      <c r="C80" s="3">
        <v>106821151</v>
      </c>
      <c r="D80" s="3">
        <v>45313782</v>
      </c>
      <c r="E80" s="3">
        <v>71802590</v>
      </c>
      <c r="F80" s="3">
        <v>47976189</v>
      </c>
      <c r="G80" s="3">
        <v>5112301</v>
      </c>
      <c r="H80" s="3">
        <v>23276669</v>
      </c>
      <c r="I80" s="3">
        <v>33335900</v>
      </c>
      <c r="J80" s="3">
        <v>12723606</v>
      </c>
      <c r="K80" s="3">
        <v>679802973</v>
      </c>
    </row>
    <row r="84" spans="1:11" x14ac:dyDescent="0.25">
      <c r="A84" t="s">
        <v>30</v>
      </c>
      <c r="B84" s="3" t="s">
        <v>16</v>
      </c>
      <c r="C84" s="3" t="s">
        <v>17</v>
      </c>
      <c r="D84" s="3" t="s">
        <v>15</v>
      </c>
      <c r="E84" s="3" t="s">
        <v>18</v>
      </c>
      <c r="F84" s="3" t="s">
        <v>13</v>
      </c>
      <c r="G84" s="3" t="s">
        <v>7</v>
      </c>
      <c r="H84" s="3" t="s">
        <v>12</v>
      </c>
      <c r="I84" s="3" t="s">
        <v>14</v>
      </c>
      <c r="J84" s="3" t="s">
        <v>19</v>
      </c>
      <c r="K84" s="3" t="s">
        <v>20</v>
      </c>
    </row>
    <row r="85" spans="1:11" x14ac:dyDescent="0.25">
      <c r="A85">
        <v>2000</v>
      </c>
      <c r="B85" s="3">
        <v>198312700</v>
      </c>
      <c r="C85" s="3">
        <v>19172100</v>
      </c>
      <c r="D85" s="3">
        <v>28275600</v>
      </c>
      <c r="E85" s="3">
        <v>29896600</v>
      </c>
      <c r="F85" s="3">
        <v>16137400</v>
      </c>
      <c r="G85" s="3">
        <v>17314700</v>
      </c>
      <c r="H85" s="3">
        <v>1311800</v>
      </c>
      <c r="I85" s="3">
        <v>84300</v>
      </c>
      <c r="J85" s="3">
        <v>28096800</v>
      </c>
      <c r="K85" s="3">
        <v>349067100</v>
      </c>
    </row>
    <row r="86" spans="1:11" x14ac:dyDescent="0.25">
      <c r="A86">
        <v>2001</v>
      </c>
      <c r="B86" s="3">
        <v>194545600</v>
      </c>
      <c r="C86" s="3">
        <v>33463400</v>
      </c>
      <c r="D86" s="3">
        <v>41105100</v>
      </c>
      <c r="E86" s="3">
        <v>24763700</v>
      </c>
      <c r="F86" s="3">
        <v>18045500</v>
      </c>
      <c r="G86" s="3">
        <v>16172300</v>
      </c>
      <c r="H86" s="3">
        <v>4742500</v>
      </c>
      <c r="I86" s="3">
        <v>533600</v>
      </c>
      <c r="J86" s="3">
        <v>20141200</v>
      </c>
      <c r="K86" s="3">
        <v>363171300</v>
      </c>
    </row>
    <row r="87" spans="1:11" x14ac:dyDescent="0.25">
      <c r="A87">
        <v>2002</v>
      </c>
      <c r="B87" s="3">
        <v>163160500</v>
      </c>
      <c r="C87" s="3">
        <v>31072600</v>
      </c>
      <c r="D87" s="3">
        <v>26583500</v>
      </c>
      <c r="E87" s="3">
        <v>28565100</v>
      </c>
      <c r="F87" s="3">
        <v>13682400</v>
      </c>
      <c r="G87" s="3">
        <v>18393800</v>
      </c>
      <c r="H87" s="3">
        <v>2788100</v>
      </c>
      <c r="I87" s="3">
        <v>1135300</v>
      </c>
      <c r="J87" s="3">
        <v>17035700</v>
      </c>
      <c r="K87" s="3">
        <v>309881200</v>
      </c>
    </row>
    <row r="88" spans="1:11" x14ac:dyDescent="0.25">
      <c r="A88">
        <v>2003</v>
      </c>
      <c r="B88" s="3">
        <v>148596200</v>
      </c>
      <c r="C88" s="3">
        <v>33509400</v>
      </c>
      <c r="D88" s="3">
        <v>35039100</v>
      </c>
      <c r="E88" s="3">
        <v>32790000</v>
      </c>
      <c r="F88" s="3">
        <v>25896100</v>
      </c>
      <c r="G88" s="3">
        <v>21184900</v>
      </c>
      <c r="H88" s="3">
        <v>2679600</v>
      </c>
      <c r="I88" s="3">
        <v>1158100</v>
      </c>
      <c r="J88" s="3">
        <v>12078900</v>
      </c>
      <c r="K88" s="3">
        <v>323112000</v>
      </c>
    </row>
    <row r="89" spans="1:11" x14ac:dyDescent="0.25">
      <c r="A89">
        <v>2004</v>
      </c>
      <c r="B89" s="3">
        <v>124339600</v>
      </c>
      <c r="C89" s="3">
        <v>46540800</v>
      </c>
      <c r="D89" s="3">
        <v>41235200</v>
      </c>
      <c r="E89" s="3">
        <v>23468500</v>
      </c>
      <c r="F89" s="3">
        <v>25678900</v>
      </c>
      <c r="G89" s="3">
        <v>24129000</v>
      </c>
      <c r="H89" s="3">
        <v>19952500</v>
      </c>
      <c r="I89" s="3">
        <v>1862500</v>
      </c>
      <c r="J89" s="3">
        <v>18572200</v>
      </c>
      <c r="K89" s="3">
        <v>336478000</v>
      </c>
    </row>
    <row r="90" spans="1:11" x14ac:dyDescent="0.25">
      <c r="A90">
        <v>2005</v>
      </c>
      <c r="B90" s="3">
        <v>167971900</v>
      </c>
      <c r="C90" s="3">
        <v>46364400</v>
      </c>
      <c r="D90" s="3">
        <v>48234400</v>
      </c>
      <c r="E90" s="3">
        <v>23733400</v>
      </c>
      <c r="F90" s="3">
        <v>24869300</v>
      </c>
      <c r="G90" s="3">
        <v>24919800</v>
      </c>
      <c r="H90" s="3">
        <v>19112500</v>
      </c>
      <c r="I90" s="3">
        <v>3782100</v>
      </c>
      <c r="J90" s="3">
        <v>19425900</v>
      </c>
      <c r="K90" s="3">
        <v>392749908</v>
      </c>
    </row>
    <row r="91" spans="1:11" x14ac:dyDescent="0.25">
      <c r="A91">
        <v>2006</v>
      </c>
      <c r="B91" s="3">
        <v>129667100</v>
      </c>
      <c r="C91" s="3">
        <v>45364200</v>
      </c>
      <c r="D91" s="3">
        <v>41874000</v>
      </c>
      <c r="E91" s="3">
        <v>20012400</v>
      </c>
      <c r="F91" s="3">
        <v>24717400</v>
      </c>
      <c r="G91" s="3">
        <v>26387400</v>
      </c>
      <c r="H91" s="3">
        <v>26106700</v>
      </c>
      <c r="I91" s="3">
        <v>4312600</v>
      </c>
      <c r="J91" s="3">
        <v>16412500</v>
      </c>
      <c r="K91" s="3">
        <v>351913500</v>
      </c>
    </row>
    <row r="92" spans="1:11" x14ac:dyDescent="0.25">
      <c r="A92">
        <v>2007</v>
      </c>
      <c r="B92" s="3">
        <v>117083700</v>
      </c>
      <c r="C92" s="3">
        <v>37443300</v>
      </c>
      <c r="D92" s="3">
        <v>28342700</v>
      </c>
      <c r="E92" s="3">
        <v>14139400</v>
      </c>
      <c r="F92" s="3">
        <v>21993400</v>
      </c>
      <c r="G92" s="3">
        <v>24625800</v>
      </c>
      <c r="H92" s="3">
        <v>31440200</v>
      </c>
      <c r="I92" s="3">
        <v>6428600</v>
      </c>
      <c r="J92" s="3">
        <v>14195700</v>
      </c>
      <c r="K92" s="3">
        <v>307051200</v>
      </c>
    </row>
    <row r="93" spans="1:11" x14ac:dyDescent="0.25">
      <c r="A93">
        <v>2008</v>
      </c>
      <c r="B93" s="3">
        <v>129650100</v>
      </c>
      <c r="C93" s="3">
        <v>32660500</v>
      </c>
      <c r="D93" s="3">
        <v>34274000</v>
      </c>
      <c r="E93" s="3">
        <v>19751700</v>
      </c>
      <c r="F93" s="3">
        <v>28476200</v>
      </c>
      <c r="G93" s="3">
        <v>15458000</v>
      </c>
      <c r="H93" s="3">
        <v>13696600</v>
      </c>
      <c r="I93" s="3">
        <v>6546100</v>
      </c>
      <c r="J93" s="3">
        <v>13716000</v>
      </c>
      <c r="K93" s="3">
        <v>305685100</v>
      </c>
    </row>
    <row r="94" spans="1:11" x14ac:dyDescent="0.25">
      <c r="A94">
        <v>2009</v>
      </c>
      <c r="B94" s="3">
        <v>119253900</v>
      </c>
      <c r="C94" s="3">
        <v>36827700</v>
      </c>
      <c r="D94" s="3">
        <v>35608600</v>
      </c>
      <c r="E94" s="3">
        <v>17341300</v>
      </c>
      <c r="F94" s="3">
        <v>25295900</v>
      </c>
      <c r="G94" s="3">
        <v>12361700</v>
      </c>
      <c r="H94" s="3">
        <v>18019700</v>
      </c>
      <c r="I94" s="3">
        <v>11072300</v>
      </c>
      <c r="J94" s="3">
        <v>13724200</v>
      </c>
      <c r="K94" s="3">
        <v>306563306</v>
      </c>
    </row>
    <row r="95" spans="1:11" x14ac:dyDescent="0.25">
      <c r="A95">
        <v>2010</v>
      </c>
      <c r="B95" s="3">
        <v>108403100</v>
      </c>
      <c r="C95" s="3">
        <v>24708000</v>
      </c>
      <c r="D95" s="3">
        <v>31105100</v>
      </c>
      <c r="E95" s="3">
        <v>22801700</v>
      </c>
      <c r="F95" s="3">
        <v>23333900</v>
      </c>
      <c r="G95" s="3">
        <v>11147500</v>
      </c>
      <c r="H95" s="3">
        <v>15856800</v>
      </c>
      <c r="I95" s="3">
        <v>11894200</v>
      </c>
      <c r="J95" s="3">
        <v>11251400</v>
      </c>
      <c r="K95" s="3">
        <v>276933100</v>
      </c>
    </row>
    <row r="96" spans="1:11" x14ac:dyDescent="0.25">
      <c r="A96">
        <v>2011</v>
      </c>
      <c r="B96" s="3">
        <v>111851938</v>
      </c>
      <c r="C96" s="3">
        <v>29533630</v>
      </c>
      <c r="D96" s="3">
        <v>33842060</v>
      </c>
      <c r="E96" s="3">
        <v>28518949</v>
      </c>
      <c r="F96" s="3">
        <v>32448994</v>
      </c>
      <c r="G96" s="3">
        <v>10335409</v>
      </c>
      <c r="H96" s="3">
        <v>13850423</v>
      </c>
      <c r="I96" s="3">
        <v>12867945</v>
      </c>
      <c r="J96" s="3">
        <v>12828132</v>
      </c>
      <c r="K96" s="3">
        <v>299701850</v>
      </c>
    </row>
    <row r="97" spans="1:11" x14ac:dyDescent="0.25">
      <c r="A97">
        <v>2012</v>
      </c>
      <c r="B97" s="3">
        <v>124531855</v>
      </c>
      <c r="C97" s="3">
        <v>22413951</v>
      </c>
      <c r="D97" s="3">
        <v>30909426</v>
      </c>
      <c r="E97" s="3">
        <v>27885892</v>
      </c>
      <c r="F97" s="3">
        <v>26914779</v>
      </c>
      <c r="G97" s="3">
        <v>9422764</v>
      </c>
      <c r="H97" s="3">
        <v>11311308</v>
      </c>
      <c r="I97" s="3">
        <v>12367522</v>
      </c>
      <c r="J97" s="3">
        <v>10573860</v>
      </c>
      <c r="K97" s="3">
        <v>296291881</v>
      </c>
    </row>
    <row r="98" spans="1:11" x14ac:dyDescent="0.25">
      <c r="A98">
        <v>2013</v>
      </c>
      <c r="B98" s="3">
        <v>132045023</v>
      </c>
      <c r="C98" s="3">
        <v>22749837</v>
      </c>
      <c r="D98" s="3">
        <v>35689891</v>
      </c>
      <c r="E98" s="3">
        <v>30469585</v>
      </c>
      <c r="F98" s="3">
        <v>23969881</v>
      </c>
      <c r="G98" s="3">
        <v>8430565</v>
      </c>
      <c r="H98" s="3">
        <v>12015198</v>
      </c>
      <c r="I98" s="3">
        <v>10711708</v>
      </c>
      <c r="J98" s="3">
        <v>10942481</v>
      </c>
      <c r="K98" s="3">
        <v>318685281</v>
      </c>
    </row>
    <row r="99" spans="1:11" x14ac:dyDescent="0.25">
      <c r="A99">
        <v>2014</v>
      </c>
      <c r="B99" s="3">
        <v>118144255</v>
      </c>
      <c r="C99" s="3">
        <v>29838857</v>
      </c>
      <c r="D99" s="3">
        <v>33711560</v>
      </c>
      <c r="E99" s="3">
        <v>31887854</v>
      </c>
      <c r="F99" s="3">
        <v>19872672</v>
      </c>
      <c r="G99" s="3">
        <v>3365219</v>
      </c>
      <c r="H99" s="3">
        <v>6405005</v>
      </c>
      <c r="I99" s="3">
        <v>12480142</v>
      </c>
      <c r="J99" s="3">
        <v>16096574</v>
      </c>
      <c r="K99" s="3">
        <v>313996365</v>
      </c>
    </row>
    <row r="100" spans="1:11" x14ac:dyDescent="0.25">
      <c r="A100">
        <v>2015</v>
      </c>
      <c r="B100" s="3">
        <v>137499501</v>
      </c>
      <c r="C100" s="3">
        <v>48846363</v>
      </c>
      <c r="D100" s="3">
        <v>26567529</v>
      </c>
      <c r="E100" s="3">
        <v>31096541</v>
      </c>
      <c r="F100" s="3">
        <v>19627154</v>
      </c>
      <c r="G100" s="3">
        <v>2808304</v>
      </c>
      <c r="H100" s="3">
        <v>8326467</v>
      </c>
      <c r="I100" s="3">
        <v>11498736</v>
      </c>
      <c r="J100" s="3">
        <v>11539987</v>
      </c>
      <c r="K100" s="3">
        <v>337695459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I93"/>
  <sheetViews>
    <sheetView zoomScale="80" zoomScaleNormal="80" workbookViewId="0">
      <selection activeCell="J1" sqref="J1"/>
    </sheetView>
  </sheetViews>
  <sheetFormatPr baseColWidth="10" defaultRowHeight="15" x14ac:dyDescent="0.25"/>
  <cols>
    <col min="1" max="1" width="17.85546875" customWidth="1"/>
    <col min="2" max="9" width="16.140625" style="3" customWidth="1"/>
  </cols>
  <sheetData>
    <row r="24" spans="1:9" ht="30.75" customHeight="1" x14ac:dyDescent="0.25">
      <c r="A24" s="31" t="s">
        <v>79</v>
      </c>
      <c r="B24" s="3" t="s">
        <v>97</v>
      </c>
      <c r="C24" s="3" t="s">
        <v>98</v>
      </c>
      <c r="D24" s="3" t="s">
        <v>99</v>
      </c>
      <c r="E24" s="3" t="s">
        <v>100</v>
      </c>
      <c r="F24" s="3" t="s">
        <v>101</v>
      </c>
      <c r="G24" s="3" t="s">
        <v>102</v>
      </c>
      <c r="H24" s="3" t="s">
        <v>154</v>
      </c>
      <c r="I24" s="3" t="s">
        <v>103</v>
      </c>
    </row>
    <row r="25" spans="1:9" x14ac:dyDescent="0.25">
      <c r="A25">
        <v>2000</v>
      </c>
      <c r="B25" s="4">
        <f>(B43/Currencies!$B$15)*(Inflation!$L$20/Inflation!$L$6)</f>
        <v>1.1337096007718535</v>
      </c>
      <c r="C25" s="4">
        <f>(C43/Currencies!$B$15)*(Inflation!$L$20/Inflation!$L$6)</f>
        <v>1.4212303964110118</v>
      </c>
      <c r="D25" s="4">
        <f>(D43/Currencies!$B$15)*(Inflation!$O$20/Inflation!$O$6)</f>
        <v>1.9092271978562014</v>
      </c>
      <c r="E25" s="4">
        <f>(E43/Currencies!$B$15)*(Inflation!$M$20/Inflation!$M$6)</f>
        <v>1.2702785305875959</v>
      </c>
      <c r="F25" s="4"/>
      <c r="G25" s="4">
        <f>(G43/Currencies!$B$15)*(Inflation!$H$19/Inflation!$H$6)</f>
        <v>1.5420557878398364</v>
      </c>
      <c r="H25" s="4">
        <f>(H43/Currencies!$B$15)*(Inflation!$N$20/Inflation!$N$6)</f>
        <v>1.9865628647757962</v>
      </c>
      <c r="I25" s="4"/>
    </row>
    <row r="26" spans="1:9" x14ac:dyDescent="0.25">
      <c r="A26">
        <v>2001</v>
      </c>
      <c r="B26" s="4">
        <f>(B44/Currencies!$B$16)*(Inflation!$L$20/Inflation!$L$7)</f>
        <v>1.1537035895805106</v>
      </c>
      <c r="C26" s="4">
        <f>(C44/Currencies!$B$16)*(Inflation!$L$20/Inflation!$L$7)</f>
        <v>1.5389837330532015</v>
      </c>
      <c r="D26" s="4">
        <f>(D44/Currencies!$B$16)*(Inflation!$O$20/Inflation!$O$7)</f>
        <v>1.2105488434372624</v>
      </c>
      <c r="E26" s="4">
        <f>(E44/Currencies!$B$16)*(Inflation!$M$20/Inflation!$M$7)</f>
        <v>1.267926565003922</v>
      </c>
      <c r="F26" s="4">
        <f>(F44/Currencies!$B$16)*(Inflation!$C$19/Inflation!$C$7)</f>
        <v>2.1130628666734848</v>
      </c>
      <c r="G26" s="4">
        <f>(G44/Currencies!$B$16)*(Inflation!$H$19/Inflation!$H$7)</f>
        <v>3.5132946404023628</v>
      </c>
      <c r="H26" s="4">
        <f>(H44/Currencies!$B$16)*(Inflation!$N$20/Inflation!$N$7)</f>
        <v>2.1040890378172024</v>
      </c>
      <c r="I26" s="4"/>
    </row>
    <row r="27" spans="1:9" x14ac:dyDescent="0.25">
      <c r="A27">
        <v>2002</v>
      </c>
      <c r="B27" s="4">
        <f>(B45/Currencies!$B$17)*(Inflation!$L$20/Inflation!$L$8)</f>
        <v>1.1596346730147185</v>
      </c>
      <c r="C27" s="4">
        <f>(C45/Currencies!$B$17)*(Inflation!$L$20/Inflation!$L$8)</f>
        <v>1.4597866756265987</v>
      </c>
      <c r="D27" s="4">
        <f>(D45/Currencies!$B$17)*(Inflation!$O$20/Inflation!$O$8)</f>
        <v>1.1006736276785303</v>
      </c>
      <c r="E27" s="4">
        <f>(E45/Currencies!$B$17)*(Inflation!$M$20/Inflation!$M$8)</f>
        <v>1.2032459840576442</v>
      </c>
      <c r="F27" s="4">
        <f>(F45/Currencies!$B$17)*(Inflation!$C$19/Inflation!$C$8)</f>
        <v>1.8782321987714674</v>
      </c>
      <c r="G27" s="4">
        <f>(G45/Currencies!$B$17)*(Inflation!$H$19/Inflation!$H$8)</f>
        <v>3.1722710190465615</v>
      </c>
      <c r="H27" s="4">
        <f>(H45/Currencies!$B$17)*(Inflation!$N$20/Inflation!$N$8)</f>
        <v>2.0095937183997483</v>
      </c>
      <c r="I27" s="4">
        <f>(I45/Currencies!$B$17)*(Inflation!$C$19/Inflation!$C$8)</f>
        <v>5.1894882796929762</v>
      </c>
    </row>
    <row r="28" spans="1:9" x14ac:dyDescent="0.25">
      <c r="A28">
        <v>2003</v>
      </c>
      <c r="B28" s="4">
        <f>(B46/Currencies!$B$18)*(Inflation!$L$20/Inflation!$L$9)</f>
        <v>1.1277555833414985</v>
      </c>
      <c r="C28" s="4">
        <f>(C46/Currencies!$B$18)*(Inflation!$L$20/Inflation!$L$9)</f>
        <v>1.7137652250413562</v>
      </c>
      <c r="D28" s="4">
        <f>(D46/Currencies!$B$18)*(Inflation!$O$20/Inflation!$O$9)</f>
        <v>1.2384777765495636</v>
      </c>
      <c r="E28" s="4">
        <f>(E46/Currencies!$B$18)*(Inflation!$M$20/Inflation!$M$9)</f>
        <v>1.212388998154148</v>
      </c>
      <c r="F28" s="4">
        <f>(F46/Currencies!$B$18)*(Inflation!$C$19/Inflation!$C$9)</f>
        <v>1.3800675997072049</v>
      </c>
      <c r="G28" s="4">
        <f>(G46/Currencies!$B$18)*(Inflation!$H$19/Inflation!$H$9)</f>
        <v>8.3450507078558953</v>
      </c>
      <c r="H28" s="4">
        <f>(H46/Currencies!$B$18)*(Inflation!$N$20/Inflation!$N$9)</f>
        <v>1.898998067185464</v>
      </c>
      <c r="I28" s="4">
        <f>(I46/Currencies!$B$18)*(Inflation!$C$19/Inflation!$C$9)</f>
        <v>2.4964404313053188</v>
      </c>
    </row>
    <row r="29" spans="1:9" x14ac:dyDescent="0.25">
      <c r="A29">
        <v>2004</v>
      </c>
      <c r="B29" s="4">
        <f>(B47/Currencies!$B$19)*(Inflation!$L$20/Inflation!$L$10)</f>
        <v>0.99049874615333311</v>
      </c>
      <c r="C29" s="4">
        <f>(C47/Currencies!$B$19)*(Inflation!$L$20/Inflation!$L$10)</f>
        <v>1.359500413752261</v>
      </c>
      <c r="D29" s="4">
        <f>(D47/Currencies!$B$19)*(Inflation!$O$20/Inflation!$O$10)</f>
        <v>1.4233024745094183</v>
      </c>
      <c r="E29" s="4">
        <f>(E47/Currencies!$B$19)*(Inflation!$M$20/Inflation!$M$10)</f>
        <v>1.1510787615646632</v>
      </c>
      <c r="F29" s="4">
        <f>(F47/Currencies!$B$19)*(Inflation!$C$19/Inflation!$C$10)</f>
        <v>1.1968747100684194</v>
      </c>
      <c r="G29" s="4"/>
      <c r="H29" s="4">
        <f>(H47/Currencies!$B$19)*(Inflation!$N$20/Inflation!$N$10)</f>
        <v>1.7461597132606577</v>
      </c>
      <c r="I29" s="4">
        <f>(I47/Currencies!$B$19)*(Inflation!$C$19/Inflation!$C$10)</f>
        <v>6.3062923837883936E-2</v>
      </c>
    </row>
    <row r="30" spans="1:9" x14ac:dyDescent="0.25">
      <c r="A30">
        <v>2005</v>
      </c>
      <c r="B30" s="4">
        <f>(B48/Currencies!$B$20)*(Inflation!$L$20/Inflation!$L$11)</f>
        <v>1.0636105214033609</v>
      </c>
      <c r="C30" s="4">
        <f>(C48/Currencies!$B$20)*(Inflation!$L$20/Inflation!$L$11)</f>
        <v>1.4213440993333475</v>
      </c>
      <c r="D30" s="4">
        <f>(D48/Currencies!$B$20)*(Inflation!$O$20/Inflation!$O$11)</f>
        <v>1.4589039541599547</v>
      </c>
      <c r="E30" s="4">
        <f>(E48/Currencies!$B$20)*(Inflation!$M$20/Inflation!$M$11)</f>
        <v>1.2075456170183709</v>
      </c>
      <c r="F30" s="4">
        <f>(F48/Currencies!$B$20)*(Inflation!$C$19/Inflation!$C$11)</f>
        <v>1.2439997899135826</v>
      </c>
      <c r="G30" s="4"/>
      <c r="H30" s="4">
        <f>(H48/Currencies!$B$20)*(Inflation!$N$20/Inflation!$N$11)</f>
        <v>1.848415566756233</v>
      </c>
      <c r="I30" s="4">
        <f>(I48/Currencies!$B$20)*(Inflation!$C$19/Inflation!$C$11)</f>
        <v>2.0172884612667605</v>
      </c>
    </row>
    <row r="31" spans="1:9" x14ac:dyDescent="0.25">
      <c r="A31">
        <v>2006</v>
      </c>
      <c r="B31" s="4">
        <f>(B49/Currencies!$B$21)*(Inflation!$L$20/Inflation!$L$12)</f>
        <v>1.1622584177977364</v>
      </c>
      <c r="C31" s="4">
        <f>(C49/Currencies!$B$21)*(Inflation!$L$20/Inflation!$L$12)</f>
        <v>1.557057158420349</v>
      </c>
      <c r="D31" s="4">
        <f>(D49/Currencies!$B$21)*(Inflation!$O$20/Inflation!$O$12)</f>
        <v>1.2410554650776737</v>
      </c>
      <c r="E31" s="4">
        <f>(E49/Currencies!$B$21)*(Inflation!$M$20/Inflation!$M$12)</f>
        <v>1.4233473694924161</v>
      </c>
      <c r="F31" s="4">
        <f>(F49/Currencies!$B$21)*(Inflation!$C$19/Inflation!$C$12)</f>
        <v>0.96473041083461109</v>
      </c>
      <c r="G31" s="4"/>
      <c r="H31" s="4">
        <f>(H49/Currencies!$B$21)*(Inflation!$N$20/Inflation!$N$12)</f>
        <v>1.7468957310514897</v>
      </c>
      <c r="I31" s="4">
        <f>(I49/Currencies!$B$21)*(Inflation!$C$19/Inflation!$C$12)</f>
        <v>0.21516130082947346</v>
      </c>
    </row>
    <row r="32" spans="1:9" x14ac:dyDescent="0.25">
      <c r="A32">
        <v>2007</v>
      </c>
      <c r="B32" s="4">
        <f>(B50/Currencies!$B$22)*(Inflation!$L$20/Inflation!$L$13)</f>
        <v>1.3660156091365774</v>
      </c>
      <c r="C32" s="4">
        <f>(C50/Currencies!$B$22)*(Inflation!$L$20/Inflation!$L$13)</f>
        <v>1.8555438596313343</v>
      </c>
      <c r="D32" s="4">
        <f>(D50/Currencies!$B$22)*(Inflation!$O$20/Inflation!$O$13)</f>
        <v>1.1638059223897719</v>
      </c>
      <c r="E32" s="4">
        <f>(E50/Currencies!$B$22)*(Inflation!$M$20/Inflation!$M$13)</f>
        <v>1.5431095625020308</v>
      </c>
      <c r="F32" s="4">
        <f>(F50/Currencies!$B$22)*(Inflation!$C$19/Inflation!$C$13)</f>
        <v>1.1068081155192255</v>
      </c>
      <c r="G32" s="4"/>
      <c r="H32" s="4">
        <f>(H50/Currencies!$B$22)*(Inflation!$N$20/Inflation!$N$13)</f>
        <v>1.9605347243953501</v>
      </c>
      <c r="I32" s="4">
        <f>(I50/Currencies!$B$22)*(Inflation!$C$19/Inflation!$C$13)</f>
        <v>2.1238379633865305</v>
      </c>
    </row>
    <row r="33" spans="1:9" x14ac:dyDescent="0.25">
      <c r="A33">
        <v>2008</v>
      </c>
      <c r="B33" s="4">
        <f>(B51/Currencies!$B$23)*(Inflation!$L$20/Inflation!$L$14)</f>
        <v>1.296332180165755</v>
      </c>
      <c r="C33" s="4">
        <f>(C51/Currencies!$B$23)*(Inflation!$L$20/Inflation!$L$14)</f>
        <v>1.7301975902251947</v>
      </c>
      <c r="D33" s="4">
        <f>(D51/Currencies!$B$23)*(Inflation!$O$20/Inflation!$O$14)</f>
        <v>0.93475286498632282</v>
      </c>
      <c r="E33" s="4">
        <f>(E51/Currencies!$B$23)*(Inflation!$M$20/Inflation!$M$14)</f>
        <v>1.4549352203833985</v>
      </c>
      <c r="F33" s="4">
        <f>(F51/Currencies!$B$23)*(Inflation!$C$19/Inflation!$C$14)</f>
        <v>0.97471869895554275</v>
      </c>
      <c r="G33" s="4"/>
      <c r="H33" s="4">
        <f>(H51/Currencies!$B$23)*(Inflation!$N$20/Inflation!$N$14)</f>
        <v>1.8257115001412243</v>
      </c>
      <c r="I33" s="4">
        <f>(I51/Currencies!$B$23)*(Inflation!$C$19/Inflation!$C$14)</f>
        <v>1.0519154462332889</v>
      </c>
    </row>
    <row r="34" spans="1:9" x14ac:dyDescent="0.25">
      <c r="A34">
        <v>2009</v>
      </c>
      <c r="B34" s="4">
        <f>(B52/Currencies!$B$24)*(Inflation!$L$20/Inflation!$L$15)</f>
        <v>1.2740118359194545</v>
      </c>
      <c r="C34" s="4">
        <f>(C52/Currencies!$B$24)*(Inflation!$L$20/Inflation!$L$15)</f>
        <v>1.4816183403652798</v>
      </c>
      <c r="D34" s="4">
        <f>(D52/Currencies!$B$24)*(Inflation!$O$20/Inflation!$O$15)</f>
        <v>1.0625327660529644</v>
      </c>
      <c r="E34" s="4">
        <f>(E52/Currencies!$B$24)*(Inflation!$M$20/Inflation!$M$15)</f>
        <v>1.3823804561513424</v>
      </c>
      <c r="F34" s="4">
        <f>(F52/Currencies!$B$24)*(Inflation!$C$19/Inflation!$C$15)</f>
        <v>0.89348034718630354</v>
      </c>
      <c r="G34" s="4">
        <f>(G52/Currencies!$B$24)*(Inflation!$H$19/Inflation!$H$15)</f>
        <v>2.481217775214267</v>
      </c>
      <c r="H34" s="4">
        <f>(H52/Currencies!$B$24)*(Inflation!$N$20/Inflation!$N$15)</f>
        <v>1.2795548513145274</v>
      </c>
      <c r="I34" s="4">
        <f>(I52/Currencies!$B$24)*(Inflation!$C$19/Inflation!$C$15)</f>
        <v>1.0632936834464215</v>
      </c>
    </row>
    <row r="35" spans="1:9" x14ac:dyDescent="0.25">
      <c r="A35">
        <v>2010</v>
      </c>
      <c r="B35" s="4">
        <f>(B53/Currencies!$B$25)*(Inflation!$L$20/Inflation!$L$16)</f>
        <v>1.3403196802478683</v>
      </c>
      <c r="C35" s="4">
        <f>(C53/Currencies!$B$25)*(Inflation!$L$20/Inflation!$L$16)</f>
        <v>1.4970807124660774</v>
      </c>
      <c r="D35" s="4">
        <f>(D53/Currencies!$B$25)*(Inflation!$O$20/Inflation!$O$16)</f>
        <v>1.0345524939693711</v>
      </c>
      <c r="E35" s="4">
        <f>(E53/Currencies!$B$25)*(Inflation!$M$20/Inflation!$M$16)</f>
        <v>1.5265688846805341</v>
      </c>
      <c r="F35" s="4">
        <f>(F53/Currencies!$B$25)*(Inflation!$C$19/Inflation!$C$16)</f>
        <v>1.3332389649315535</v>
      </c>
      <c r="G35" s="4">
        <f>(G53/Currencies!$B$25)*(Inflation!$H$19/Inflation!$H$16)</f>
        <v>2.1384106919900971</v>
      </c>
      <c r="H35" s="4">
        <f>(H53/Currencies!$B$25)*(Inflation!$N$20/Inflation!$N$16)</f>
        <v>2.1492631317681092</v>
      </c>
      <c r="I35" s="4">
        <f>(I53/Currencies!$B$25)*(Inflation!$C$19/Inflation!$C$16)</f>
        <v>1.9883087763251872</v>
      </c>
    </row>
    <row r="36" spans="1:9" x14ac:dyDescent="0.25">
      <c r="A36">
        <v>2011</v>
      </c>
      <c r="B36" s="4">
        <f>(B54/Currencies!$B$26)*(Inflation!$L$20/Inflation!$L$17)</f>
        <v>1.3081599783089766</v>
      </c>
      <c r="C36" s="4">
        <f>(C54/Currencies!$B$26)*(Inflation!$L$20/Inflation!$L$17)</f>
        <v>1.6112243892289118</v>
      </c>
      <c r="D36" s="4">
        <f>(D54/Currencies!$B$26)*(Inflation!$O$20/Inflation!$O$17)</f>
        <v>0.96098086456543463</v>
      </c>
      <c r="E36" s="4">
        <f>(E54/Currencies!$B$26)*(Inflation!$M$20/Inflation!$M$17)</f>
        <v>1.449627787599036</v>
      </c>
      <c r="F36" s="4">
        <f>(F54/Currencies!$B$26)*(Inflation!$C$19/Inflation!$C$17)</f>
        <v>1.351710329475168</v>
      </c>
      <c r="G36" s="4">
        <f>(G54/Currencies!$B$26)*(Inflation!$H$19/Inflation!$H$17)</f>
        <v>1.6659337759400206</v>
      </c>
      <c r="H36" s="4">
        <f>(H54/Currencies!$B$26)*(Inflation!$N$20/Inflation!$N$17)</f>
        <v>2.0420708319791716</v>
      </c>
      <c r="I36" s="4">
        <f>(I54/Currencies!$B$26)*(Inflation!$C$19/Inflation!$C$17)</f>
        <v>1.6617781857480782</v>
      </c>
    </row>
    <row r="37" spans="1:9" x14ac:dyDescent="0.25">
      <c r="A37">
        <v>2012</v>
      </c>
      <c r="B37" s="4">
        <f>(B55/Currencies!$B$27)*(Inflation!$L$20/Inflation!$L$18)</f>
        <v>1.3696147145711148</v>
      </c>
      <c r="C37" s="4">
        <f>(C55/Currencies!$B$27)*(Inflation!$L$20/Inflation!$L$18)</f>
        <v>1.4484540669384298</v>
      </c>
      <c r="D37" s="4">
        <f>(D55/Currencies!$B$27)*(Inflation!$O$20/Inflation!$O$18)</f>
        <v>0.78593280177307223</v>
      </c>
      <c r="E37" s="4">
        <f>(E55/Currencies!$B$27)*(Inflation!$M$20/Inflation!$M$18)</f>
        <v>1.6507685198803703</v>
      </c>
      <c r="F37" s="4">
        <f>(F55/Currencies!$B$27)*(Inflation!$C$19/Inflation!$C$18)</f>
        <v>1.3425231131219744</v>
      </c>
      <c r="G37" s="4"/>
      <c r="H37" s="4">
        <f>(H55/Currencies!$B$27)*(Inflation!$N$20/Inflation!$N$18)</f>
        <v>2.1501116476463888</v>
      </c>
      <c r="I37" s="4">
        <f>(I55/Currencies!$B$27)*(Inflation!$C$19/Inflation!$C$18)</f>
        <v>1.3095527947897267</v>
      </c>
    </row>
    <row r="38" spans="1:9" x14ac:dyDescent="0.25">
      <c r="A38">
        <v>2013</v>
      </c>
      <c r="B38" s="4">
        <f>(B56/Currencies!$B$28)*(Inflation!$L$20/Inflation!$L$19)</f>
        <v>1.4168166983619952</v>
      </c>
      <c r="C38" s="4">
        <f>(C56/Currencies!$B$28)*(Inflation!$L$20/Inflation!$L$19)</f>
        <v>1.4408085566297013</v>
      </c>
      <c r="D38" s="4">
        <f>(D56/Currencies!$B$28)*(Inflation!$O$20/Inflation!$O$19)</f>
        <v>0.83847739939610977</v>
      </c>
      <c r="E38" s="4">
        <f>(E56/Currencies!$B$28)*(Inflation!$M$20/Inflation!$M$19)</f>
        <v>1.5166818500836112</v>
      </c>
      <c r="F38" s="4">
        <f>(F56/Currencies!$B$28)*(Inflation!$C$19/Inflation!$C$19)</f>
        <v>1.2520514585643068</v>
      </c>
      <c r="G38" s="4"/>
      <c r="H38" s="4">
        <f>(H56/Currencies!$B$28)*(Inflation!$N$20/Inflation!$N$19)</f>
        <v>2.207553459429842</v>
      </c>
      <c r="I38" s="4">
        <f>(I56/Currencies!$B$28)*(Inflation!$C$19/Inflation!$C$19)</f>
        <v>1.8355704427732309</v>
      </c>
    </row>
    <row r="39" spans="1:9" x14ac:dyDescent="0.25">
      <c r="A39">
        <v>2014</v>
      </c>
      <c r="B39" s="4">
        <f>(B57/Currencies!$B$28)*(Inflation!$L$20/Inflation!$L$20)</f>
        <v>1.4275064878149069</v>
      </c>
      <c r="C39" s="4">
        <f>(C57/Currencies!$B$28)*(Inflation!$L$20/Inflation!$L$20)</f>
        <v>1.58269370201254</v>
      </c>
      <c r="D39" s="4">
        <f>(D57/Currencies!$B$28)*(Inflation!$O$20/Inflation!$O$20)</f>
        <v>0.95168720744879842</v>
      </c>
      <c r="E39" s="4">
        <f>(E57/Currencies!$B$28)*(Inflation!$M$20/Inflation!$M$20)</f>
        <v>1.5949662040960753</v>
      </c>
      <c r="F39" s="4">
        <f>(F57/Currencies!$B$28)*(Inflation!$C$19/Inflation!$C$19)</f>
        <v>1.6893985126341542</v>
      </c>
      <c r="G39" s="4">
        <f>(G57/Currencies!$B$28)*(Inflation!$H$19/Inflation!$H$19)</f>
        <v>1.7365384074020853</v>
      </c>
      <c r="H39" s="4"/>
      <c r="I39" s="4"/>
    </row>
    <row r="42" spans="1:9" x14ac:dyDescent="0.25">
      <c r="A42" t="s">
        <v>31</v>
      </c>
      <c r="B42" s="3" t="s">
        <v>16</v>
      </c>
      <c r="C42" s="3" t="s">
        <v>15</v>
      </c>
      <c r="D42" s="3" t="s">
        <v>17</v>
      </c>
      <c r="E42" s="3" t="s">
        <v>18</v>
      </c>
      <c r="F42" s="3" t="s">
        <v>13</v>
      </c>
      <c r="G42" s="3" t="s">
        <v>56</v>
      </c>
      <c r="H42" s="3" t="s">
        <v>88</v>
      </c>
      <c r="I42" s="3" t="s">
        <v>84</v>
      </c>
    </row>
    <row r="43" spans="1:9" x14ac:dyDescent="0.25">
      <c r="A43">
        <v>2000</v>
      </c>
      <c r="B43" s="4">
        <f>B61/B79</f>
        <v>0.78507610699121799</v>
      </c>
      <c r="C43" s="4">
        <f>C61/C79</f>
        <v>0.98417974584699652</v>
      </c>
      <c r="D43" s="4">
        <f t="shared" ref="D43:G43" si="0">D61/D79</f>
        <v>0.84631959556837411</v>
      </c>
      <c r="E43" s="4">
        <f t="shared" si="0"/>
        <v>0.86931553527333971</v>
      </c>
      <c r="F43" s="4"/>
      <c r="G43" s="4">
        <f t="shared" si="0"/>
        <v>1.0802176870748299</v>
      </c>
      <c r="H43" s="4">
        <f>H61/H79</f>
        <v>1.3950255400312146</v>
      </c>
      <c r="I43" s="4"/>
    </row>
    <row r="44" spans="1:9" x14ac:dyDescent="0.25">
      <c r="A44">
        <v>2001</v>
      </c>
      <c r="B44" s="4">
        <f t="shared" ref="B44:I57" si="1">B62/B80</f>
        <v>0.79163633367561792</v>
      </c>
      <c r="C44" s="4">
        <f t="shared" si="1"/>
        <v>1.0560038566436589</v>
      </c>
      <c r="D44" s="4">
        <f t="shared" si="1"/>
        <v>0.54988287621297871</v>
      </c>
      <c r="E44" s="4">
        <f t="shared" si="1"/>
        <v>0.85976821201998876</v>
      </c>
      <c r="F44" s="4">
        <f t="shared" si="1"/>
        <v>1.0376751633918952</v>
      </c>
      <c r="G44" s="4">
        <f t="shared" si="1"/>
        <v>2.432741498645802</v>
      </c>
      <c r="H44" s="4">
        <f t="shared" ref="H44" si="2">H62/H80</f>
        <v>1.4656653659771366</v>
      </c>
      <c r="I44" s="4"/>
    </row>
    <row r="45" spans="1:9" x14ac:dyDescent="0.25">
      <c r="A45">
        <v>2002</v>
      </c>
      <c r="B45" s="4">
        <f t="shared" si="1"/>
        <v>0.85935613937319666</v>
      </c>
      <c r="C45" s="4">
        <f t="shared" si="1"/>
        <v>1.0817860754487671</v>
      </c>
      <c r="D45" s="4">
        <f t="shared" si="1"/>
        <v>0.57782544057359686</v>
      </c>
      <c r="E45" s="4">
        <f t="shared" si="1"/>
        <v>0.88077267953547322</v>
      </c>
      <c r="F45" s="4">
        <f t="shared" si="1"/>
        <v>1.0455759484064691</v>
      </c>
      <c r="G45" s="4">
        <f t="shared" si="1"/>
        <v>2.3612287567683481</v>
      </c>
      <c r="H45" s="4">
        <f t="shared" ref="H45" si="3">H63/H81</f>
        <v>1.5125694351126475</v>
      </c>
      <c r="I45" s="4">
        <f t="shared" si="1"/>
        <v>2.8888888888888888</v>
      </c>
    </row>
    <row r="46" spans="1:9" x14ac:dyDescent="0.25">
      <c r="A46">
        <v>2003</v>
      </c>
      <c r="B46" s="4">
        <f t="shared" si="1"/>
        <v>1.0232490238813257</v>
      </c>
      <c r="C46" s="4">
        <f t="shared" si="1"/>
        <v>1.5549544773606441</v>
      </c>
      <c r="D46" s="4">
        <f t="shared" si="1"/>
        <v>0.82317122724694025</v>
      </c>
      <c r="E46" s="4">
        <f t="shared" si="1"/>
        <v>1.0844133513522067</v>
      </c>
      <c r="F46" s="4">
        <f t="shared" si="1"/>
        <v>0.98696521043277763</v>
      </c>
      <c r="G46" s="4">
        <f t="shared" si="1"/>
        <v>7.5847589424572321</v>
      </c>
      <c r="H46" s="4">
        <f t="shared" ref="H46" si="4">H64/H82</f>
        <v>1.7483036416657556</v>
      </c>
      <c r="I46" s="4">
        <f t="shared" si="1"/>
        <v>1.7853472222222222</v>
      </c>
    </row>
    <row r="47" spans="1:9" x14ac:dyDescent="0.25">
      <c r="A47">
        <v>2004</v>
      </c>
      <c r="B47" s="4">
        <f t="shared" si="1"/>
        <v>1.0093561485521445</v>
      </c>
      <c r="C47" s="4">
        <f t="shared" si="1"/>
        <v>1.3853829769185837</v>
      </c>
      <c r="D47" s="4">
        <f t="shared" si="1"/>
        <v>1.0326023566622331</v>
      </c>
      <c r="E47" s="4">
        <f t="shared" si="1"/>
        <v>1.1573062443110957</v>
      </c>
      <c r="F47" s="4">
        <f t="shared" si="1"/>
        <v>0.99889763999861558</v>
      </c>
      <c r="G47" s="4"/>
      <c r="H47" s="4">
        <f t="shared" ref="H47" si="5">H65/H83</f>
        <v>1.8045457934687326</v>
      </c>
      <c r="I47" s="4">
        <f t="shared" si="1"/>
        <v>5.2631578947368418E-2</v>
      </c>
    </row>
    <row r="48" spans="1:9" x14ac:dyDescent="0.25">
      <c r="A48">
        <v>2005</v>
      </c>
      <c r="B48" s="4">
        <f t="shared" si="1"/>
        <v>1.1099546975337795</v>
      </c>
      <c r="C48" s="4">
        <f t="shared" si="1"/>
        <v>1.4832756240370741</v>
      </c>
      <c r="D48" s="4">
        <f t="shared" si="1"/>
        <v>1.0819050641251708</v>
      </c>
      <c r="E48" s="4">
        <f t="shared" si="1"/>
        <v>1.2436900706210834</v>
      </c>
      <c r="F48" s="4">
        <f t="shared" si="1"/>
        <v>1.096300913097892</v>
      </c>
      <c r="G48" s="4"/>
      <c r="H48" s="4">
        <f t="shared" ref="H48" si="6">H66/H84</f>
        <v>1.9550115615761687</v>
      </c>
      <c r="I48" s="4">
        <f t="shared" si="1"/>
        <v>1.7777777777777777</v>
      </c>
    </row>
    <row r="49" spans="1:9" x14ac:dyDescent="0.25">
      <c r="A49">
        <v>2006</v>
      </c>
      <c r="B49" s="4">
        <f t="shared" si="1"/>
        <v>1.2504145964727769</v>
      </c>
      <c r="C49" s="4">
        <f t="shared" si="1"/>
        <v>1.6751584403409783</v>
      </c>
      <c r="D49" s="4">
        <f t="shared" si="1"/>
        <v>0.95847204198358626</v>
      </c>
      <c r="E49" s="4">
        <f t="shared" si="1"/>
        <v>1.5129181000646628</v>
      </c>
      <c r="F49" s="4">
        <f t="shared" si="1"/>
        <v>0.89675086283216909</v>
      </c>
      <c r="G49" s="4"/>
      <c r="H49" s="4">
        <f t="shared" ref="H49" si="7">H67/H85</f>
        <v>1.9044097858527478</v>
      </c>
      <c r="I49" s="4">
        <f t="shared" si="1"/>
        <v>0.2</v>
      </c>
    </row>
    <row r="50" spans="1:9" x14ac:dyDescent="0.25">
      <c r="A50">
        <v>2007</v>
      </c>
      <c r="B50" s="4">
        <f t="shared" si="1"/>
        <v>1.6368754714520621</v>
      </c>
      <c r="C50" s="4">
        <f t="shared" si="1"/>
        <v>2.2234696365979398</v>
      </c>
      <c r="D50" s="4">
        <f t="shared" si="1"/>
        <v>1.0414678553202656</v>
      </c>
      <c r="E50" s="4">
        <f t="shared" si="1"/>
        <v>1.8324390107969255</v>
      </c>
      <c r="F50" s="4">
        <f t="shared" si="1"/>
        <v>1.1757333341519511</v>
      </c>
      <c r="G50" s="4"/>
      <c r="H50" s="4">
        <f t="shared" ref="H50" si="8">H68/H86</f>
        <v>2.3823818054888219</v>
      </c>
      <c r="I50" s="4">
        <f t="shared" si="1"/>
        <v>2.2560975609756095</v>
      </c>
    </row>
    <row r="51" spans="1:9" x14ac:dyDescent="0.25">
      <c r="A51">
        <v>2008</v>
      </c>
      <c r="B51" s="4">
        <f t="shared" si="1"/>
        <v>1.7258429114953981</v>
      </c>
      <c r="C51" s="4">
        <f t="shared" si="1"/>
        <v>2.3034599404874463</v>
      </c>
      <c r="D51" s="4">
        <f t="shared" si="1"/>
        <v>0.98763899503849262</v>
      </c>
      <c r="E51" s="4">
        <f t="shared" si="1"/>
        <v>1.9215898218764349</v>
      </c>
      <c r="F51" s="4">
        <f t="shared" si="1"/>
        <v>1.1775926549212803</v>
      </c>
      <c r="G51" s="4"/>
      <c r="H51" s="4">
        <f t="shared" ref="H51" si="9">H69/H87</f>
        <v>2.4584343758305822</v>
      </c>
      <c r="I51" s="4">
        <f t="shared" si="1"/>
        <v>1.2708568168538448</v>
      </c>
    </row>
    <row r="52" spans="1:9" x14ac:dyDescent="0.25">
      <c r="A52">
        <v>2009</v>
      </c>
      <c r="B52" s="4">
        <f t="shared" si="1"/>
        <v>1.6199349810804371</v>
      </c>
      <c r="C52" s="4">
        <f t="shared" si="1"/>
        <v>1.8839113660477789</v>
      </c>
      <c r="D52" s="4">
        <f t="shared" si="1"/>
        <v>1.1416042272133242</v>
      </c>
      <c r="E52" s="4">
        <f t="shared" si="1"/>
        <v>1.7479870759514773</v>
      </c>
      <c r="F52" s="4">
        <f t="shared" si="1"/>
        <v>1.0968344780363906</v>
      </c>
      <c r="G52" s="4">
        <f t="shared" si="1"/>
        <v>3.2187061574434916</v>
      </c>
      <c r="H52" s="4">
        <f t="shared" ref="H52" si="10">H70/H88</f>
        <v>1.6381992930454357</v>
      </c>
      <c r="I52" s="4">
        <f t="shared" si="1"/>
        <v>1.3052969502407705</v>
      </c>
    </row>
    <row r="53" spans="1:9" x14ac:dyDescent="0.25">
      <c r="A53">
        <v>2010</v>
      </c>
      <c r="B53" s="4">
        <f t="shared" si="1"/>
        <v>1.6483582743927767</v>
      </c>
      <c r="C53" s="4">
        <f t="shared" si="1"/>
        <v>1.841146866821302</v>
      </c>
      <c r="D53" s="4">
        <f t="shared" si="1"/>
        <v>1.1009544814397412</v>
      </c>
      <c r="E53" s="4">
        <f t="shared" si="1"/>
        <v>1.8748191687952722</v>
      </c>
      <c r="F53" s="4">
        <f t="shared" si="1"/>
        <v>1.5899207961775454</v>
      </c>
      <c r="G53" s="4">
        <f t="shared" si="1"/>
        <v>2.6874512860483244</v>
      </c>
      <c r="H53" s="4">
        <f t="shared" ref="H53" si="11">H71/H89</f>
        <v>2.6605124045868047</v>
      </c>
      <c r="I53" s="4">
        <f t="shared" si="1"/>
        <v>2.3711079227751468</v>
      </c>
    </row>
    <row r="54" spans="1:9" x14ac:dyDescent="0.25">
      <c r="A54">
        <v>2011</v>
      </c>
      <c r="B54" s="4">
        <f t="shared" si="1"/>
        <v>1.7372442168179303</v>
      </c>
      <c r="C54" s="4">
        <f t="shared" si="1"/>
        <v>2.1397155535993679</v>
      </c>
      <c r="D54" s="4">
        <f t="shared" si="1"/>
        <v>1.1270207011643498</v>
      </c>
      <c r="E54" s="4">
        <f t="shared" si="1"/>
        <v>1.9263304361814464</v>
      </c>
      <c r="F54" s="4">
        <f t="shared" si="1"/>
        <v>1.7491778340954929</v>
      </c>
      <c r="G54" s="4">
        <f t="shared" si="1"/>
        <v>2.2404779686333085</v>
      </c>
      <c r="H54" s="4">
        <f t="shared" ref="H54" si="12">H72/H90</f>
        <v>2.7250861000793387</v>
      </c>
      <c r="I54" s="4">
        <f t="shared" si="1"/>
        <v>2.1504204742021691</v>
      </c>
    </row>
    <row r="55" spans="1:9" x14ac:dyDescent="0.25">
      <c r="A55">
        <v>2012</v>
      </c>
      <c r="B55" s="4">
        <f t="shared" si="1"/>
        <v>1.7339240775452096</v>
      </c>
      <c r="C55" s="4">
        <f t="shared" si="1"/>
        <v>1.8337342284390434</v>
      </c>
      <c r="D55" s="4">
        <f t="shared" si="1"/>
        <v>0.89995125613318172</v>
      </c>
      <c r="E55" s="4">
        <f t="shared" si="1"/>
        <v>2.0788717489680222</v>
      </c>
      <c r="F55" s="4">
        <f t="shared" si="1"/>
        <v>1.6609603206012982</v>
      </c>
      <c r="G55" s="4"/>
      <c r="H55" s="4">
        <f t="shared" ref="H55" si="13">H73/H91</f>
        <v>2.7151259234339635</v>
      </c>
      <c r="I55" s="4">
        <f t="shared" si="1"/>
        <v>1.6201696705393343</v>
      </c>
    </row>
    <row r="56" spans="1:9" x14ac:dyDescent="0.25">
      <c r="A56">
        <v>2013</v>
      </c>
      <c r="B56" s="4">
        <f t="shared" si="1"/>
        <v>1.8659826855679251</v>
      </c>
      <c r="C56" s="4">
        <f t="shared" si="1"/>
        <v>1.8975805571725559</v>
      </c>
      <c r="D56" s="4">
        <f t="shared" si="1"/>
        <v>1.0431352510182388</v>
      </c>
      <c r="E56" s="4">
        <f t="shared" si="1"/>
        <v>1.991443826723037</v>
      </c>
      <c r="F56" s="4">
        <f t="shared" si="1"/>
        <v>1.6531398830580899</v>
      </c>
      <c r="G56" s="4"/>
      <c r="H56" s="4">
        <f t="shared" ref="H56" si="14">H74/H92</f>
        <v>2.9021035647286801</v>
      </c>
      <c r="I56" s="4">
        <f t="shared" si="1"/>
        <v>2.4235862562634218</v>
      </c>
    </row>
    <row r="57" spans="1:9" x14ac:dyDescent="0.25">
      <c r="A57">
        <v>2014</v>
      </c>
      <c r="B57" s="4">
        <f t="shared" si="1"/>
        <v>1.8848010536539734</v>
      </c>
      <c r="C57" s="4">
        <f t="shared" si="1"/>
        <v>2.0897017159837472</v>
      </c>
      <c r="D57" s="4">
        <f t="shared" si="1"/>
        <v>1.2565554459189838</v>
      </c>
      <c r="E57" s="4">
        <f t="shared" si="1"/>
        <v>2.1059056527472326</v>
      </c>
      <c r="F57" s="4">
        <f t="shared" si="1"/>
        <v>2.2305888791639426</v>
      </c>
      <c r="G57" s="4">
        <f t="shared" si="1"/>
        <v>2.2928298035213066</v>
      </c>
      <c r="H57" s="4"/>
      <c r="I57" s="4"/>
    </row>
    <row r="60" spans="1:9" x14ac:dyDescent="0.25">
      <c r="A60" t="s">
        <v>24</v>
      </c>
      <c r="B60" s="3" t="s">
        <v>16</v>
      </c>
      <c r="C60" s="3" t="s">
        <v>15</v>
      </c>
      <c r="D60" s="3" t="s">
        <v>17</v>
      </c>
      <c r="E60" s="3" t="s">
        <v>18</v>
      </c>
      <c r="F60" s="3" t="s">
        <v>13</v>
      </c>
      <c r="G60" s="3" t="s">
        <v>56</v>
      </c>
      <c r="H60" s="3" t="s">
        <v>88</v>
      </c>
      <c r="I60" s="3" t="s">
        <v>84</v>
      </c>
    </row>
    <row r="61" spans="1:9" x14ac:dyDescent="0.25">
      <c r="A61">
        <v>2000</v>
      </c>
      <c r="B61" s="3">
        <v>174655909</v>
      </c>
      <c r="C61" s="3">
        <v>26938906</v>
      </c>
      <c r="D61" s="3">
        <v>4262740</v>
      </c>
      <c r="E61" s="3">
        <v>22869854</v>
      </c>
      <c r="F61" s="3">
        <v>2366791</v>
      </c>
      <c r="G61" s="3">
        <v>19849</v>
      </c>
      <c r="H61" s="3">
        <v>77421638</v>
      </c>
    </row>
    <row r="62" spans="1:9" x14ac:dyDescent="0.25">
      <c r="A62">
        <v>2001</v>
      </c>
      <c r="B62" s="3">
        <v>183045132</v>
      </c>
      <c r="C62" s="3">
        <v>37595787</v>
      </c>
      <c r="D62" s="3">
        <v>6613217</v>
      </c>
      <c r="E62" s="3">
        <v>22899211</v>
      </c>
      <c r="F62" s="3">
        <v>3093016</v>
      </c>
      <c r="G62" s="3">
        <v>80840</v>
      </c>
      <c r="H62" s="3">
        <v>71485426</v>
      </c>
    </row>
    <row r="63" spans="1:9" x14ac:dyDescent="0.25">
      <c r="A63">
        <v>2002</v>
      </c>
      <c r="B63" s="3">
        <v>145114047</v>
      </c>
      <c r="C63" s="3">
        <v>20800111</v>
      </c>
      <c r="D63" s="3">
        <v>9376619</v>
      </c>
      <c r="E63" s="3">
        <v>30299793</v>
      </c>
      <c r="F63" s="3">
        <v>3437539</v>
      </c>
      <c r="G63" s="3">
        <v>44044</v>
      </c>
      <c r="H63" s="3">
        <v>53939182</v>
      </c>
      <c r="I63" s="3">
        <v>40768</v>
      </c>
    </row>
    <row r="64" spans="1:9" x14ac:dyDescent="0.25">
      <c r="A64">
        <v>2003</v>
      </c>
      <c r="B64" s="3">
        <v>169117992</v>
      </c>
      <c r="C64" s="3">
        <v>32000761</v>
      </c>
      <c r="D64" s="3">
        <v>12620774</v>
      </c>
      <c r="E64" s="3">
        <v>36459109</v>
      </c>
      <c r="F64" s="3">
        <v>5667248</v>
      </c>
      <c r="G64" s="3">
        <v>68278</v>
      </c>
      <c r="H64" s="3">
        <v>91382646</v>
      </c>
      <c r="I64" s="3">
        <v>25709</v>
      </c>
    </row>
    <row r="65" spans="1:9" x14ac:dyDescent="0.25">
      <c r="A65">
        <v>2004</v>
      </c>
      <c r="B65" s="3">
        <v>143489738</v>
      </c>
      <c r="C65" s="3">
        <v>34999361</v>
      </c>
      <c r="D65" s="3">
        <v>16762454</v>
      </c>
      <c r="E65" s="3">
        <v>26174094</v>
      </c>
      <c r="F65" s="3">
        <v>9495490</v>
      </c>
      <c r="H65" s="3">
        <v>109391169</v>
      </c>
      <c r="I65" s="3">
        <v>1</v>
      </c>
    </row>
    <row r="66" spans="1:9" x14ac:dyDescent="0.25">
      <c r="A66">
        <v>2005</v>
      </c>
      <c r="B66" s="3">
        <v>173731530</v>
      </c>
      <c r="C66" s="3">
        <v>49530084</v>
      </c>
      <c r="D66" s="3">
        <v>14605806</v>
      </c>
      <c r="E66" s="3">
        <v>27431557</v>
      </c>
      <c r="F66" s="3">
        <v>7707742</v>
      </c>
      <c r="H66" s="3">
        <v>141173682</v>
      </c>
      <c r="I66" s="3">
        <v>25024</v>
      </c>
    </row>
    <row r="67" spans="1:9" x14ac:dyDescent="0.25">
      <c r="A67">
        <v>2006</v>
      </c>
      <c r="B67" s="3">
        <v>142747833</v>
      </c>
      <c r="C67" s="3">
        <v>50348743</v>
      </c>
      <c r="D67" s="3">
        <v>12762707</v>
      </c>
      <c r="E67" s="3">
        <v>30680507</v>
      </c>
      <c r="F67" s="3">
        <v>6002540</v>
      </c>
      <c r="H67" s="3">
        <v>122632758</v>
      </c>
      <c r="I67" s="3">
        <v>1</v>
      </c>
    </row>
    <row r="68" spans="1:9" x14ac:dyDescent="0.25">
      <c r="A68">
        <v>2007</v>
      </c>
      <c r="B68" s="3">
        <v>200832753</v>
      </c>
      <c r="C68" s="3">
        <v>48997920</v>
      </c>
      <c r="D68" s="3">
        <v>15889598</v>
      </c>
      <c r="E68" s="3">
        <v>27125274</v>
      </c>
      <c r="F68" s="3">
        <v>11106940</v>
      </c>
      <c r="H68" s="3">
        <v>130661368</v>
      </c>
      <c r="I68" s="3">
        <v>168720</v>
      </c>
    </row>
    <row r="69" spans="1:9" x14ac:dyDescent="0.25">
      <c r="A69">
        <v>2008</v>
      </c>
      <c r="B69" s="3">
        <v>236976253</v>
      </c>
      <c r="C69" s="3">
        <v>65717977</v>
      </c>
      <c r="D69" s="3">
        <v>13730182</v>
      </c>
      <c r="E69" s="3">
        <v>58823723</v>
      </c>
      <c r="F69" s="3">
        <v>14747246</v>
      </c>
      <c r="H69" s="3">
        <v>251341168</v>
      </c>
      <c r="I69" s="3">
        <v>552444</v>
      </c>
    </row>
    <row r="70" spans="1:9" x14ac:dyDescent="0.25">
      <c r="A70">
        <v>2009</v>
      </c>
      <c r="B70" s="3">
        <v>159565998</v>
      </c>
      <c r="C70" s="3">
        <v>67796275</v>
      </c>
      <c r="D70" s="3">
        <v>16895214</v>
      </c>
      <c r="E70" s="3">
        <v>40055858</v>
      </c>
      <c r="F70" s="3">
        <v>14687501</v>
      </c>
      <c r="G70" s="3">
        <v>41296</v>
      </c>
      <c r="H70" s="3">
        <v>213100093</v>
      </c>
      <c r="I70" s="3">
        <v>24396</v>
      </c>
    </row>
    <row r="71" spans="1:9" x14ac:dyDescent="0.25">
      <c r="A71">
        <v>2010</v>
      </c>
      <c r="B71" s="3">
        <v>189261802</v>
      </c>
      <c r="C71" s="3">
        <v>48308956</v>
      </c>
      <c r="D71" s="3">
        <v>12131151</v>
      </c>
      <c r="E71" s="3">
        <v>43627642</v>
      </c>
      <c r="F71" s="3">
        <v>11223456</v>
      </c>
      <c r="G71" s="3">
        <v>68960</v>
      </c>
      <c r="H71" s="3">
        <v>259124631</v>
      </c>
      <c r="I71" s="3">
        <v>659398</v>
      </c>
    </row>
    <row r="72" spans="1:9" x14ac:dyDescent="0.25">
      <c r="A72">
        <v>2011</v>
      </c>
      <c r="B72" s="3">
        <v>202920138</v>
      </c>
      <c r="C72" s="3">
        <v>59562100</v>
      </c>
      <c r="D72" s="3">
        <v>11735981</v>
      </c>
      <c r="E72" s="3">
        <v>40809867</v>
      </c>
      <c r="F72" s="3">
        <v>11222690</v>
      </c>
      <c r="G72" s="3">
        <v>3000</v>
      </c>
      <c r="H72" s="3">
        <v>305764032</v>
      </c>
      <c r="I72" s="3">
        <v>844111</v>
      </c>
    </row>
    <row r="73" spans="1:9" x14ac:dyDescent="0.25">
      <c r="A73">
        <v>2012</v>
      </c>
      <c r="B73" s="3">
        <v>190170653</v>
      </c>
      <c r="C73" s="3">
        <v>41793550</v>
      </c>
      <c r="D73" s="3">
        <v>7471920</v>
      </c>
      <c r="E73" s="3">
        <v>32602428</v>
      </c>
      <c r="F73" s="3">
        <v>12653503</v>
      </c>
      <c r="H73" s="3">
        <v>284316947</v>
      </c>
      <c r="I73" s="3">
        <v>1188840</v>
      </c>
    </row>
    <row r="74" spans="1:9" x14ac:dyDescent="0.25">
      <c r="A74">
        <v>2013</v>
      </c>
      <c r="B74" s="3">
        <v>218573175</v>
      </c>
      <c r="C74" s="3">
        <v>71464047</v>
      </c>
      <c r="D74" s="3">
        <v>7457231</v>
      </c>
      <c r="E74" s="3">
        <v>49392672</v>
      </c>
      <c r="F74" s="3">
        <v>8002627</v>
      </c>
      <c r="H74" s="3">
        <v>366348570</v>
      </c>
      <c r="I74" s="3">
        <v>243774</v>
      </c>
    </row>
    <row r="75" spans="1:9" x14ac:dyDescent="0.25">
      <c r="A75">
        <v>2014</v>
      </c>
      <c r="B75" s="3">
        <v>194343516</v>
      </c>
      <c r="C75" s="3">
        <v>70196863</v>
      </c>
      <c r="D75" s="3">
        <v>11562974</v>
      </c>
      <c r="E75" s="3">
        <v>44097319</v>
      </c>
      <c r="F75" s="3">
        <v>5339171</v>
      </c>
      <c r="G75" s="3">
        <v>44928</v>
      </c>
    </row>
    <row r="78" spans="1:9" x14ac:dyDescent="0.25">
      <c r="A78" t="s">
        <v>30</v>
      </c>
      <c r="B78" s="3" t="s">
        <v>16</v>
      </c>
      <c r="C78" s="3" t="s">
        <v>15</v>
      </c>
      <c r="D78" s="3" t="s">
        <v>17</v>
      </c>
      <c r="E78" s="3" t="s">
        <v>18</v>
      </c>
      <c r="F78" s="3" t="s">
        <v>13</v>
      </c>
      <c r="G78" s="3" t="s">
        <v>56</v>
      </c>
      <c r="H78" s="3" t="s">
        <v>88</v>
      </c>
      <c r="I78" s="3" t="s">
        <v>84</v>
      </c>
    </row>
    <row r="79" spans="1:9" x14ac:dyDescent="0.25">
      <c r="A79">
        <v>2000</v>
      </c>
      <c r="B79" s="3">
        <v>222470035</v>
      </c>
      <c r="C79" s="3">
        <v>27371937</v>
      </c>
      <c r="D79" s="3">
        <v>5036797</v>
      </c>
      <c r="E79" s="3">
        <v>26307886</v>
      </c>
      <c r="F79" s="3">
        <v>2911651</v>
      </c>
      <c r="G79" s="3">
        <v>18375</v>
      </c>
      <c r="H79" s="3">
        <v>55498366</v>
      </c>
    </row>
    <row r="80" spans="1:9" x14ac:dyDescent="0.25">
      <c r="A80">
        <v>2001</v>
      </c>
      <c r="B80" s="3">
        <v>231223763</v>
      </c>
      <c r="C80" s="3">
        <v>35601941</v>
      </c>
      <c r="D80" s="3">
        <v>12026592</v>
      </c>
      <c r="E80" s="3">
        <v>26634168</v>
      </c>
      <c r="F80" s="3">
        <v>2980717</v>
      </c>
      <c r="G80" s="3">
        <v>33230</v>
      </c>
      <c r="H80" s="3">
        <v>48773361</v>
      </c>
    </row>
    <row r="81" spans="1:9" x14ac:dyDescent="0.25">
      <c r="A81">
        <v>2002</v>
      </c>
      <c r="B81" s="3">
        <v>168863688</v>
      </c>
      <c r="C81" s="3">
        <v>19227564</v>
      </c>
      <c r="D81" s="3">
        <v>16227425</v>
      </c>
      <c r="E81" s="3">
        <v>34401377</v>
      </c>
      <c r="F81" s="3">
        <v>3287699</v>
      </c>
      <c r="G81" s="3">
        <v>18653</v>
      </c>
      <c r="H81" s="3">
        <v>35660632</v>
      </c>
      <c r="I81" s="3">
        <v>14112</v>
      </c>
    </row>
    <row r="82" spans="1:9" x14ac:dyDescent="0.25">
      <c r="A82">
        <v>2003</v>
      </c>
      <c r="B82" s="3">
        <v>165275498</v>
      </c>
      <c r="C82" s="3">
        <v>20579870</v>
      </c>
      <c r="D82" s="3">
        <v>15331894</v>
      </c>
      <c r="E82" s="3">
        <v>33621044</v>
      </c>
      <c r="F82" s="3">
        <v>5742095</v>
      </c>
      <c r="G82" s="3">
        <v>9002</v>
      </c>
      <c r="H82" s="3">
        <v>52269322</v>
      </c>
      <c r="I82" s="3">
        <v>14400</v>
      </c>
    </row>
    <row r="83" spans="1:9" x14ac:dyDescent="0.25">
      <c r="A83">
        <v>2004</v>
      </c>
      <c r="B83" s="3">
        <v>142159671</v>
      </c>
      <c r="C83" s="3">
        <v>25263311</v>
      </c>
      <c r="D83" s="3">
        <v>16233213</v>
      </c>
      <c r="E83" s="3">
        <v>22616394</v>
      </c>
      <c r="F83" s="3">
        <v>9505969</v>
      </c>
      <c r="H83" s="3">
        <v>60619780</v>
      </c>
      <c r="I83" s="3">
        <v>19</v>
      </c>
    </row>
    <row r="84" spans="1:9" x14ac:dyDescent="0.25">
      <c r="A84">
        <v>2005</v>
      </c>
      <c r="B84" s="3">
        <v>156521280</v>
      </c>
      <c r="C84" s="3">
        <v>33392367</v>
      </c>
      <c r="D84" s="3">
        <v>13500081</v>
      </c>
      <c r="E84" s="3">
        <v>22056586</v>
      </c>
      <c r="F84" s="3">
        <v>7030681</v>
      </c>
      <c r="H84" s="3">
        <v>72211175</v>
      </c>
      <c r="I84" s="3">
        <v>14076</v>
      </c>
    </row>
    <row r="85" spans="1:9" x14ac:dyDescent="0.25">
      <c r="A85">
        <v>2006</v>
      </c>
      <c r="B85" s="3">
        <v>114160402</v>
      </c>
      <c r="C85" s="3">
        <v>30056108</v>
      </c>
      <c r="D85" s="3">
        <v>13315680</v>
      </c>
      <c r="E85" s="3">
        <v>20279027</v>
      </c>
      <c r="F85" s="3">
        <v>6693654</v>
      </c>
      <c r="H85" s="3">
        <v>64394102</v>
      </c>
      <c r="I85" s="3">
        <v>5</v>
      </c>
    </row>
    <row r="86" spans="1:9" x14ac:dyDescent="0.25">
      <c r="A86">
        <v>2007</v>
      </c>
      <c r="B86" s="3">
        <v>122692750</v>
      </c>
      <c r="C86" s="3">
        <v>22036694</v>
      </c>
      <c r="D86" s="3">
        <v>15256926</v>
      </c>
      <c r="E86" s="3">
        <v>14802825</v>
      </c>
      <c r="F86" s="3">
        <v>9446819</v>
      </c>
      <c r="H86" s="3">
        <v>54844848</v>
      </c>
      <c r="I86" s="3">
        <v>74784</v>
      </c>
    </row>
    <row r="87" spans="1:9" x14ac:dyDescent="0.25">
      <c r="A87">
        <v>2008</v>
      </c>
      <c r="B87" s="3">
        <v>137310442</v>
      </c>
      <c r="C87" s="3">
        <v>28530115</v>
      </c>
      <c r="D87" s="3">
        <v>13902025</v>
      </c>
      <c r="E87" s="3">
        <v>30612008</v>
      </c>
      <c r="F87" s="3">
        <v>12523215</v>
      </c>
      <c r="H87" s="3">
        <v>102236273</v>
      </c>
      <c r="I87" s="3">
        <v>434702</v>
      </c>
    </row>
    <row r="88" spans="1:9" x14ac:dyDescent="0.25">
      <c r="A88">
        <v>2009</v>
      </c>
      <c r="B88" s="3">
        <v>98501483</v>
      </c>
      <c r="C88" s="3">
        <v>35986977</v>
      </c>
      <c r="D88" s="3">
        <v>14799537</v>
      </c>
      <c r="E88" s="3">
        <v>22915420</v>
      </c>
      <c r="F88" s="3">
        <v>13390809</v>
      </c>
      <c r="G88" s="3">
        <v>12830</v>
      </c>
      <c r="H88" s="3">
        <v>130081910</v>
      </c>
      <c r="I88" s="3">
        <v>18690</v>
      </c>
    </row>
    <row r="89" spans="1:9" x14ac:dyDescent="0.25">
      <c r="A89">
        <v>2010</v>
      </c>
      <c r="B89" s="3">
        <v>114818365</v>
      </c>
      <c r="C89" s="3">
        <v>26238513</v>
      </c>
      <c r="D89" s="3">
        <v>11018758</v>
      </c>
      <c r="E89" s="3">
        <v>23270320</v>
      </c>
      <c r="F89" s="3">
        <v>7059129</v>
      </c>
      <c r="G89" s="3">
        <v>25660</v>
      </c>
      <c r="H89" s="3">
        <v>97396513</v>
      </c>
      <c r="I89" s="3">
        <v>278097</v>
      </c>
    </row>
    <row r="90" spans="1:9" x14ac:dyDescent="0.25">
      <c r="A90">
        <v>2011</v>
      </c>
      <c r="B90" s="3">
        <v>116805764</v>
      </c>
      <c r="C90" s="3">
        <v>27836457</v>
      </c>
      <c r="D90" s="3">
        <v>10413279</v>
      </c>
      <c r="E90" s="3">
        <v>21185289</v>
      </c>
      <c r="F90" s="3">
        <v>6415980</v>
      </c>
      <c r="G90" s="3">
        <v>1339</v>
      </c>
      <c r="H90" s="3">
        <v>112203439</v>
      </c>
      <c r="I90" s="3">
        <v>392533</v>
      </c>
    </row>
    <row r="91" spans="1:9" x14ac:dyDescent="0.25">
      <c r="A91">
        <v>2012</v>
      </c>
      <c r="B91" s="3">
        <v>109676459</v>
      </c>
      <c r="C91" s="3">
        <v>22791498</v>
      </c>
      <c r="D91" s="3">
        <v>8302583</v>
      </c>
      <c r="E91" s="3">
        <v>15682751</v>
      </c>
      <c r="F91" s="3">
        <v>7618185</v>
      </c>
      <c r="H91" s="3">
        <v>104715934</v>
      </c>
      <c r="I91" s="3">
        <v>733775</v>
      </c>
    </row>
    <row r="92" spans="1:9" x14ac:dyDescent="0.25">
      <c r="A92">
        <v>2013</v>
      </c>
      <c r="B92" s="3">
        <v>117135693</v>
      </c>
      <c r="C92" s="3">
        <v>37660613</v>
      </c>
      <c r="D92" s="3">
        <v>7148863</v>
      </c>
      <c r="E92" s="3">
        <v>24802443</v>
      </c>
      <c r="F92" s="3">
        <v>4840865</v>
      </c>
      <c r="H92" s="3">
        <v>126235526</v>
      </c>
      <c r="I92" s="3">
        <v>100584</v>
      </c>
    </row>
    <row r="93" spans="1:9" x14ac:dyDescent="0.25">
      <c r="A93">
        <v>2014</v>
      </c>
      <c r="B93" s="3">
        <v>103110891</v>
      </c>
      <c r="C93" s="3">
        <v>33591810</v>
      </c>
      <c r="D93" s="3">
        <v>9202120</v>
      </c>
      <c r="E93" s="3">
        <v>20939836</v>
      </c>
      <c r="F93" s="3">
        <v>2393615</v>
      </c>
      <c r="G93" s="3">
        <v>19595</v>
      </c>
    </row>
  </sheetData>
  <pageMargins left="0.7" right="0.7" top="0.75" bottom="0.75" header="0.3" footer="0.3"/>
  <ignoredErrors>
    <ignoredError sqref="G27:G36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100"/>
  <sheetViews>
    <sheetView zoomScale="80" zoomScaleNormal="80" workbookViewId="0">
      <selection activeCell="D38" sqref="D38"/>
    </sheetView>
  </sheetViews>
  <sheetFormatPr baseColWidth="10" defaultRowHeight="15" x14ac:dyDescent="0.25"/>
  <cols>
    <col min="1" max="1" width="17.85546875" customWidth="1"/>
    <col min="2" max="8" width="16.140625" style="3" customWidth="1"/>
  </cols>
  <sheetData>
    <row r="10" spans="2:2" x14ac:dyDescent="0.25">
      <c r="B10" s="3">
        <f>('Export SA Unit Value'!D84/'Import DE Unit Value'!C85)</f>
        <v>0.26271493472285246</v>
      </c>
    </row>
    <row r="24" spans="1:8" ht="30.75" customHeight="1" x14ac:dyDescent="0.25">
      <c r="A24" s="31" t="s">
        <v>79</v>
      </c>
      <c r="B24" s="3" t="s">
        <v>90</v>
      </c>
      <c r="C24" s="3" t="s">
        <v>91</v>
      </c>
      <c r="D24" s="3" t="s">
        <v>92</v>
      </c>
      <c r="E24" s="3" t="s">
        <v>93</v>
      </c>
      <c r="F24" s="3" t="s">
        <v>94</v>
      </c>
      <c r="G24" s="3" t="s">
        <v>95</v>
      </c>
      <c r="H24" s="3" t="s">
        <v>96</v>
      </c>
    </row>
    <row r="25" spans="1:8" x14ac:dyDescent="0.25">
      <c r="A25">
        <v>2000</v>
      </c>
      <c r="B25" s="4">
        <f>(B45/Currencies!$B$15)*(Inflation!$O$20/Inflation!$O$6)</f>
        <v>1.7879342793577786</v>
      </c>
      <c r="C25" s="4">
        <f>(C45/Currencies!$B$15)*(Inflation!$O$20/Inflation!$O$6)</f>
        <v>2.2768724160743763</v>
      </c>
      <c r="D25" s="4">
        <f>(D45/Currencies!$B$15)*(Inflation!$O$20/Inflation!$O$6)</f>
        <v>1.9092271978562014</v>
      </c>
      <c r="E25" s="4">
        <f>(E45/Currencies!$B$15)*(Inflation!$O$20/Inflation!$O$6)</f>
        <v>1.978110484786892</v>
      </c>
      <c r="F25" s="4">
        <f>(F45/Currencies!$B$15)*(Inflation!$O$20/Inflation!$O$6)</f>
        <v>1.6517417127830285</v>
      </c>
      <c r="G25" s="4">
        <f>(G45/Currencies!$B$15)*(Inflation!$O$20/Inflation!$O$6)</f>
        <v>1.9685094595473795</v>
      </c>
      <c r="H25" s="4">
        <f>(H45/Currencies!$B$15)*(Inflation!$O$20/Inflation!$O$6)</f>
        <v>1.9391079201345587</v>
      </c>
    </row>
    <row r="26" spans="1:8" x14ac:dyDescent="0.25">
      <c r="A26">
        <v>2001</v>
      </c>
      <c r="B26" s="4">
        <f>(B46/Currencies!$B$16)*(Inflation!$O$20/Inflation!$O$7)</f>
        <v>1.5172498312599347</v>
      </c>
      <c r="C26" s="4">
        <f>(C46/Currencies!$B$16)*(Inflation!$O$20/Inflation!$O$7)</f>
        <v>1.768952537549211</v>
      </c>
      <c r="D26" s="4">
        <f>(D46/Currencies!$B$16)*(Inflation!$O$20/Inflation!$O$7)</f>
        <v>1.2105488434372624</v>
      </c>
      <c r="E26" s="4">
        <f>(E46/Currencies!$B$16)*(Inflation!$O$20/Inflation!$O$7)</f>
        <v>2.0120510350111509</v>
      </c>
      <c r="F26" s="4">
        <f>(F46/Currencies!$B$16)*(Inflation!$O$20/Inflation!$O$7)</f>
        <v>1.7227369980736524</v>
      </c>
      <c r="G26" s="4">
        <f>(G46/Currencies!$B$16)*(Inflation!$O$20/Inflation!$O$7)</f>
        <v>1.7784362614725562</v>
      </c>
      <c r="H26" s="4">
        <f>(H46/Currencies!$B$16)*(Inflation!$O$20/Inflation!$O$7)</f>
        <v>1.6407744097350154</v>
      </c>
    </row>
    <row r="27" spans="1:8" x14ac:dyDescent="0.25">
      <c r="A27">
        <v>2002</v>
      </c>
      <c r="B27" s="4">
        <f>(B47/Currencies!$B$17)*(Inflation!$O$20/Inflation!$O$8)</f>
        <v>1.1363885546497554</v>
      </c>
      <c r="C27" s="4">
        <f>(C47/Currencies!$B$17)*(Inflation!$O$20/Inflation!$O$8)</f>
        <v>1.2599316813735577</v>
      </c>
      <c r="D27" s="4">
        <f>(D47/Currencies!$B$17)*(Inflation!$O$20/Inflation!$O$8)</f>
        <v>1.1006736276785303</v>
      </c>
      <c r="E27" s="4">
        <f>(E47/Currencies!$B$17)*(Inflation!$O$20/Inflation!$O$8)</f>
        <v>1.2193052799825477</v>
      </c>
      <c r="F27" s="4">
        <f>(F47/Currencies!$B$17)*(Inflation!$O$20/Inflation!$O$8)</f>
        <v>0.97509570378606536</v>
      </c>
      <c r="G27" s="4">
        <f>(G47/Currencies!$B$17)*(Inflation!$O$20/Inflation!$O$8)</f>
        <v>1.1563103425768209</v>
      </c>
      <c r="H27" s="4">
        <f>(H47/Currencies!$B$17)*(Inflation!$O$20/Inflation!$O$8)</f>
        <v>1.1695213939986784</v>
      </c>
    </row>
    <row r="28" spans="1:8" x14ac:dyDescent="0.25">
      <c r="A28">
        <v>2003</v>
      </c>
      <c r="B28" s="4">
        <f>(B48/Currencies!$B$18)*(Inflation!$O$20/Inflation!$O$9)</f>
        <v>1.3639819501205184</v>
      </c>
      <c r="C28" s="4">
        <f>(C48/Currencies!$B$18)*(Inflation!$O$20/Inflation!$O$9)</f>
        <v>1.3736697945710792</v>
      </c>
      <c r="D28" s="4">
        <f>(D48/Currencies!$B$18)*(Inflation!$O$20/Inflation!$O$9)</f>
        <v>1.2384777765495636</v>
      </c>
      <c r="E28" s="4">
        <f>(E48/Currencies!$B$18)*(Inflation!$O$20/Inflation!$O$9)</f>
        <v>1.5954652358010588</v>
      </c>
      <c r="F28" s="4">
        <f>(F48/Currencies!$B$18)*(Inflation!$O$20/Inflation!$O$9)</f>
        <v>1.0375203515898046</v>
      </c>
      <c r="G28" s="4">
        <f>(G48/Currencies!$B$18)*(Inflation!$O$20/Inflation!$O$9)</f>
        <v>1.4093046570532548</v>
      </c>
      <c r="H28" s="4">
        <f>(H48/Currencies!$B$18)*(Inflation!$O$20/Inflation!$O$9)</f>
        <v>1.394115571764095</v>
      </c>
    </row>
    <row r="29" spans="1:8" x14ac:dyDescent="0.25">
      <c r="A29">
        <v>2004</v>
      </c>
      <c r="B29" s="4">
        <f>(B49/Currencies!$B$19)*(Inflation!$O$20/Inflation!$O$10)</f>
        <v>1.7992148448372163</v>
      </c>
      <c r="C29" s="4">
        <f>(C49/Currencies!$B$19)*(Inflation!$O$20/Inflation!$O$10)</f>
        <v>1.6739240859049995</v>
      </c>
      <c r="D29" s="4">
        <f>(D49/Currencies!$B$19)*(Inflation!$O$20/Inflation!$O$10)</f>
        <v>1.4233024745094183</v>
      </c>
      <c r="E29" s="4">
        <f>(E49/Currencies!$B$19)*(Inflation!$O$20/Inflation!$O$10)</f>
        <v>1.539403559238353</v>
      </c>
      <c r="F29" s="4">
        <f>(F49/Currencies!$B$19)*(Inflation!$O$20/Inflation!$O$10)</f>
        <v>1.2617054856539132</v>
      </c>
      <c r="G29" s="4">
        <f>(G49/Currencies!$B$19)*(Inflation!$O$20/Inflation!$O$10)</f>
        <v>1.6701534181575599</v>
      </c>
      <c r="H29" s="4">
        <f>(H49/Currencies!$B$19)*(Inflation!$O$20/Inflation!$O$10)</f>
        <v>1.6504268852245192</v>
      </c>
    </row>
    <row r="30" spans="1:8" x14ac:dyDescent="0.25">
      <c r="A30">
        <v>2005</v>
      </c>
      <c r="B30" s="4">
        <f>(B50/Currencies!$B$20)*(Inflation!$O$20/Inflation!$O$11)</f>
        <v>1.7504612680461697</v>
      </c>
      <c r="C30" s="4">
        <f>(C50/Currencies!$B$20)*(Inflation!$O$20/Inflation!$O$11)</f>
        <v>1.9138015261885895</v>
      </c>
      <c r="D30" s="4">
        <f>(D50/Currencies!$B$20)*(Inflation!$O$20/Inflation!$O$11)</f>
        <v>1.4589039541599547</v>
      </c>
      <c r="E30" s="4">
        <f>(E50/Currencies!$B$20)*(Inflation!$O$20/Inflation!$O$11)</f>
        <v>1.7119782639931826</v>
      </c>
      <c r="F30" s="4">
        <f>(F50/Currencies!$B$20)*(Inflation!$O$20/Inflation!$O$11)</f>
        <v>1.4527345210847216</v>
      </c>
      <c r="G30" s="4">
        <f>(G50/Currencies!$B$20)*(Inflation!$O$20/Inflation!$O$11)</f>
        <v>1.2972294825194128</v>
      </c>
      <c r="H30" s="4">
        <f>(H50/Currencies!$B$20)*(Inflation!$O$20/Inflation!$O$11)</f>
        <v>1.7335882880326696</v>
      </c>
    </row>
    <row r="31" spans="1:8" x14ac:dyDescent="0.25">
      <c r="A31">
        <v>2006</v>
      </c>
      <c r="B31" s="4">
        <f>(B51/Currencies!$B$21)*(Inflation!$O$20/Inflation!$O$12)</f>
        <v>1.4577329420698215</v>
      </c>
      <c r="C31" s="4">
        <f>(C51/Currencies!$B$21)*(Inflation!$O$20/Inflation!$O$12)</f>
        <v>1.6114472286721433</v>
      </c>
      <c r="D31" s="4">
        <f>(D51/Currencies!$B$21)*(Inflation!$O$20/Inflation!$O$12)</f>
        <v>1.2410554650776737</v>
      </c>
      <c r="E31" s="4">
        <f>(E51/Currencies!$B$21)*(Inflation!$O$20/Inflation!$O$12)</f>
        <v>1.5963623057622036</v>
      </c>
      <c r="F31" s="4">
        <f>(F51/Currencies!$B$21)*(Inflation!$O$20/Inflation!$O$12)</f>
        <v>1.3248356744359799</v>
      </c>
      <c r="G31" s="4">
        <f>(G51/Currencies!$B$21)*(Inflation!$O$20/Inflation!$O$12)</f>
        <v>1.2144744276628274</v>
      </c>
      <c r="H31" s="4">
        <f>(H51/Currencies!$B$21)*(Inflation!$O$20/Inflation!$O$12)</f>
        <v>1.1551809783753897</v>
      </c>
    </row>
    <row r="32" spans="1:8" x14ac:dyDescent="0.25">
      <c r="A32">
        <v>2007</v>
      </c>
      <c r="B32" s="4">
        <f>(B52/Currencies!$B$22)*(Inflation!$O$20/Inflation!$O$13)</f>
        <v>1.0163541962693765</v>
      </c>
      <c r="C32" s="4">
        <f>(C52/Currencies!$B$22)*(Inflation!$O$20/Inflation!$O$13)</f>
        <v>1.4600202392015571</v>
      </c>
      <c r="D32" s="4">
        <f>(D52/Currencies!$B$22)*(Inflation!$O$20/Inflation!$O$13)</f>
        <v>1.1638059223897719</v>
      </c>
      <c r="E32" s="4">
        <f>(E52/Currencies!$B$22)*(Inflation!$O$20/Inflation!$O$13)</f>
        <v>1.278335190755397</v>
      </c>
      <c r="F32" s="4">
        <f>(F52/Currencies!$B$22)*(Inflation!$O$20/Inflation!$O$13)</f>
        <v>1.1583501352197934</v>
      </c>
      <c r="G32" s="4">
        <f>(G52/Currencies!$B$22)*(Inflation!$O$20/Inflation!$O$13)</f>
        <v>1.8277496991154099</v>
      </c>
      <c r="H32" s="4">
        <f>(H52/Currencies!$B$22)*(Inflation!$O$20/Inflation!$O$13)</f>
        <v>1.2196923616533213</v>
      </c>
    </row>
    <row r="33" spans="1:8" x14ac:dyDescent="0.25">
      <c r="A33">
        <v>2008</v>
      </c>
      <c r="B33" s="4">
        <f>(B53/Currencies!$B$23)*(Inflation!$O$20/Inflation!$O$14)</f>
        <v>1.2017204099531689</v>
      </c>
      <c r="C33" s="4">
        <f>(C53/Currencies!$B$23)*(Inflation!$O$20/Inflation!$O$14)</f>
        <v>1.0494879934477981</v>
      </c>
      <c r="D33" s="4">
        <f>(D53/Currencies!$B$23)*(Inflation!$O$20/Inflation!$O$14)</f>
        <v>0.93475286498632282</v>
      </c>
      <c r="E33" s="4">
        <f>(E53/Currencies!$B$23)*(Inflation!$O$20/Inflation!$O$14)</f>
        <v>1.1839614007697483</v>
      </c>
      <c r="F33" s="4">
        <f>(F53/Currencies!$B$23)*(Inflation!$O$20/Inflation!$O$14)</f>
        <v>0.97553037226393169</v>
      </c>
      <c r="G33" s="4">
        <f>(G53/Currencies!$B$23)*(Inflation!$O$20/Inflation!$O$14)</f>
        <v>0.96030799324895977</v>
      </c>
      <c r="H33" s="4">
        <f>(H53/Currencies!$B$23)*(Inflation!$O$20/Inflation!$O$14)</f>
        <v>1.1374349158038266</v>
      </c>
    </row>
    <row r="34" spans="1:8" x14ac:dyDescent="0.25">
      <c r="A34">
        <v>2009</v>
      </c>
      <c r="B34" s="4">
        <f>(B54/Currencies!$B$24)*(Inflation!$O$20/Inflation!$O$15)</f>
        <v>1.2672811796704553</v>
      </c>
      <c r="C34" s="4">
        <f>(C54/Currencies!$B$24)*(Inflation!$O$20/Inflation!$O$15)</f>
        <v>1.1469336850229184</v>
      </c>
      <c r="D34" s="4">
        <f>(D54/Currencies!$B$24)*(Inflation!$O$20/Inflation!$O$15)</f>
        <v>1.0625327660529644</v>
      </c>
      <c r="E34" s="4">
        <f>(E54/Currencies!$B$24)*(Inflation!$O$20/Inflation!$O$15)</f>
        <v>1.3900202553706302</v>
      </c>
      <c r="F34" s="4">
        <f>(F54/Currencies!$B$24)*(Inflation!$O$20/Inflation!$O$15)</f>
        <v>1.0568149018278905</v>
      </c>
      <c r="G34" s="4">
        <f>(G54/Currencies!$B$24)*(Inflation!$O$20/Inflation!$O$15)</f>
        <v>1.9384363241668316</v>
      </c>
      <c r="H34" s="4">
        <f>(H54/Currencies!$B$24)*(Inflation!$O$20/Inflation!$O$15)</f>
        <v>1.2317852047392603</v>
      </c>
    </row>
    <row r="35" spans="1:8" x14ac:dyDescent="0.25">
      <c r="A35">
        <v>2010</v>
      </c>
      <c r="B35" s="4">
        <f>(B55/Currencies!$B$25)*(Inflation!$O$20/Inflation!$O$16)</f>
        <v>1.5067176107820306</v>
      </c>
      <c r="C35" s="4">
        <f>(C55/Currencies!$B$25)*(Inflation!$O$20/Inflation!$O$16)</f>
        <v>1.5017372743309378</v>
      </c>
      <c r="D35" s="4">
        <f>(D55/Currencies!$B$25)*(Inflation!$O$20/Inflation!$O$16)</f>
        <v>1.0345524939693711</v>
      </c>
      <c r="E35" s="4">
        <f>(E55/Currencies!$B$25)*(Inflation!$O$20/Inflation!$O$16)</f>
        <v>1.6938499096740414</v>
      </c>
      <c r="F35" s="4">
        <f>(F55/Currencies!$B$25)*(Inflation!$O$20/Inflation!$O$16)</f>
        <v>1.373081010292204</v>
      </c>
      <c r="G35" s="4">
        <f>(G55/Currencies!$B$25)*(Inflation!$O$20/Inflation!$O$16)</f>
        <v>5.9034743455381991</v>
      </c>
      <c r="H35" s="4">
        <f>(H55/Currencies!$B$25)*(Inflation!$O$20/Inflation!$O$16)</f>
        <v>1.5237740475857866</v>
      </c>
    </row>
    <row r="36" spans="1:8" x14ac:dyDescent="0.25">
      <c r="A36">
        <v>2011</v>
      </c>
      <c r="B36" s="4">
        <f>(B56/Currencies!$B$26)*(Inflation!$O$20/Inflation!$O$17)</f>
        <v>1.3989647187617789</v>
      </c>
      <c r="C36" s="4">
        <f>(C56/Currencies!$B$26)*(Inflation!$O$20/Inflation!$O$17)</f>
        <v>1.564637554919833</v>
      </c>
      <c r="D36" s="4">
        <f>(D56/Currencies!$B$26)*(Inflation!$O$20/Inflation!$O$17)</f>
        <v>0.96098086456543463</v>
      </c>
      <c r="E36" s="4">
        <f>(E56/Currencies!$B$26)*(Inflation!$O$20/Inflation!$O$17)</f>
        <v>1.3989658573033517</v>
      </c>
      <c r="F36" s="4">
        <f>(F56/Currencies!$B$26)*(Inflation!$O$20/Inflation!$O$17)</f>
        <v>1.1548154479943176</v>
      </c>
      <c r="G36" s="4">
        <f>(G56/Currencies!$B$26)*(Inflation!$O$20/Inflation!$O$17)</f>
        <v>1.6038385482951669</v>
      </c>
      <c r="H36" s="4">
        <f>(H56/Currencies!$B$26)*(Inflation!$O$20/Inflation!$O$17)</f>
        <v>1.4497520110582871</v>
      </c>
    </row>
    <row r="37" spans="1:8" x14ac:dyDescent="0.25">
      <c r="A37">
        <v>2012</v>
      </c>
      <c r="B37" s="4">
        <f>(B57/Currencies!$B$27)*(Inflation!$O$20/Inflation!$O$18)</f>
        <v>1.3452310853072582</v>
      </c>
      <c r="C37" s="4">
        <f>(C57/Currencies!$B$27)*(Inflation!$O$20/Inflation!$O$18)</f>
        <v>1.5387127087207817</v>
      </c>
      <c r="D37" s="4">
        <f>(D57/Currencies!$B$27)*(Inflation!$O$20/Inflation!$O$18)</f>
        <v>0.78593280177307223</v>
      </c>
      <c r="E37" s="4">
        <f>(E57/Currencies!$B$27)*(Inflation!$O$20/Inflation!$O$18)</f>
        <v>1.4298400419385215</v>
      </c>
      <c r="F37" s="4">
        <f>(F57/Currencies!$B$27)*(Inflation!$O$20/Inflation!$O$18)</f>
        <v>1.0930086134185764</v>
      </c>
      <c r="G37" s="4">
        <f>(G57/Currencies!$B$27)*(Inflation!$O$20/Inflation!$O$18)</f>
        <v>1.8334312769236984</v>
      </c>
      <c r="H37" s="4">
        <f>(H57/Currencies!$B$27)*(Inflation!$O$20/Inflation!$O$18)</f>
        <v>1.4144498228303637</v>
      </c>
    </row>
    <row r="38" spans="1:8" x14ac:dyDescent="0.25">
      <c r="A38">
        <v>2013</v>
      </c>
      <c r="B38" s="4">
        <f>(B58/Currencies!$B$28)*(Inflation!$O$20/Inflation!$O$19)</f>
        <v>1.2040297459787053</v>
      </c>
      <c r="C38" s="4">
        <f>(C58/Currencies!$B$28)*(Inflation!$O$20/Inflation!$O$19)</f>
        <v>1.2692178918774735</v>
      </c>
      <c r="D38" s="4">
        <f>(D58/Currencies!$B$28)*(Inflation!$O$20/Inflation!$O$19)</f>
        <v>0.83847739939610977</v>
      </c>
      <c r="E38" s="4">
        <f>(E58/Currencies!$B$28)*(Inflation!$O$20/Inflation!$O$19)</f>
        <v>2.0584308134461273</v>
      </c>
      <c r="F38" s="4">
        <f>(F58/Currencies!$B$28)*(Inflation!$O$20/Inflation!$O$19)</f>
        <v>1.2266077921464613</v>
      </c>
      <c r="G38" s="4">
        <f>(G58/Currencies!$B$28)*(Inflation!$O$20/Inflation!$O$19)</f>
        <v>1.1668711227986461</v>
      </c>
      <c r="H38" s="4">
        <f>(H58/Currencies!$B$28)*(Inflation!$O$20/Inflation!$O$19)</f>
        <v>1.2516277532212203</v>
      </c>
    </row>
    <row r="39" spans="1:8" x14ac:dyDescent="0.25">
      <c r="A39">
        <v>2014</v>
      </c>
      <c r="B39" s="4">
        <f>(B59/Currencies!$B$28)*(Inflation!$O$20/Inflation!$O$20)</f>
        <v>1.2064245374829441</v>
      </c>
      <c r="C39" s="4">
        <f>(C59/Currencies!$B$28)*(Inflation!$O$20/Inflation!$O$20)</f>
        <v>1.3379472058897723</v>
      </c>
      <c r="D39" s="4">
        <f>(D59/Currencies!$B$28)*(Inflation!$O$20/Inflation!$O$20)</f>
        <v>0.95168720744879842</v>
      </c>
      <c r="E39" s="4">
        <f>(E59/Currencies!$B$28)*(Inflation!$O$20/Inflation!$O$20)</f>
        <v>1.4016277328155986</v>
      </c>
      <c r="F39" s="4">
        <f>(F59/Currencies!$B$28)*(Inflation!$O$20/Inflation!$O$20)</f>
        <v>0.96145760369904931</v>
      </c>
      <c r="G39" s="4">
        <f>(G59/Currencies!$B$28)*(Inflation!$O$20/Inflation!$O$20)</f>
        <v>1.2470335466402431</v>
      </c>
      <c r="H39" s="4">
        <f>(H59/Currencies!$B$28)*(Inflation!$O$20/Inflation!$O$20)</f>
        <v>1.2639208374403312</v>
      </c>
    </row>
    <row r="40" spans="1:8" x14ac:dyDescent="0.25">
      <c r="A40">
        <v>2015</v>
      </c>
      <c r="B40" s="4">
        <f>(B60/Currencies!$B$29)*(Inflation!$O$20/Inflation!$O$21)</f>
        <v>1.0642808009503957</v>
      </c>
      <c r="C40" s="4">
        <f>(C60/Currencies!$B$29)*(Inflation!$O$20/Inflation!$O$21)</f>
        <v>1.143468635279246</v>
      </c>
      <c r="D40" s="4">
        <f>(D60/Currencies!$B$29)*(Inflation!$O$20/Inflation!$O$21)</f>
        <v>0.8348948581590343</v>
      </c>
      <c r="E40" s="4">
        <f>(E60/Currencies!$B$29)*(Inflation!$O$20/Inflation!$O$21)</f>
        <v>1.2066101075797759</v>
      </c>
      <c r="F40" s="4"/>
      <c r="G40" s="4"/>
      <c r="H40" s="4">
        <f>(H60/Currencies!$B$29)*(Inflation!$O$20/Inflation!$O$21)</f>
        <v>1.1080544608670861</v>
      </c>
    </row>
    <row r="41" spans="1:8" x14ac:dyDescent="0.25">
      <c r="A41">
        <v>2016</v>
      </c>
      <c r="B41" s="4"/>
      <c r="C41" s="4"/>
      <c r="D41" s="4"/>
      <c r="E41" s="4"/>
      <c r="F41" s="4"/>
      <c r="G41" s="4"/>
      <c r="H41" s="4"/>
    </row>
    <row r="44" spans="1:8" x14ac:dyDescent="0.25">
      <c r="A44" t="s">
        <v>31</v>
      </c>
      <c r="B44" s="3" t="s">
        <v>88</v>
      </c>
      <c r="C44" s="3" t="s">
        <v>57</v>
      </c>
      <c r="D44" s="3" t="s">
        <v>6</v>
      </c>
      <c r="E44" s="3" t="s">
        <v>87</v>
      </c>
      <c r="F44" s="3" t="s">
        <v>58</v>
      </c>
      <c r="G44" s="3" t="s">
        <v>56</v>
      </c>
      <c r="H44" s="3" t="s">
        <v>20</v>
      </c>
    </row>
    <row r="45" spans="1:8" x14ac:dyDescent="0.25">
      <c r="A45">
        <v>2000</v>
      </c>
      <c r="B45" s="4">
        <f t="shared" ref="B45:B59" si="0">B65/B84</f>
        <v>0.79255303816538003</v>
      </c>
      <c r="C45" s="4">
        <f t="shared" ref="C45:H45" si="1">C65/C84</f>
        <v>1.0092888601715737</v>
      </c>
      <c r="D45" s="4">
        <f t="shared" si="1"/>
        <v>0.84631959556837411</v>
      </c>
      <c r="E45" s="4">
        <f t="shared" si="1"/>
        <v>0.87685408386922281</v>
      </c>
      <c r="F45" s="4">
        <f t="shared" si="1"/>
        <v>0.73218178533995137</v>
      </c>
      <c r="G45" s="4">
        <f t="shared" si="1"/>
        <v>0.87259815466034196</v>
      </c>
      <c r="H45" s="4">
        <f t="shared" si="1"/>
        <v>0.85956508087379291</v>
      </c>
    </row>
    <row r="46" spans="1:8" x14ac:dyDescent="0.25">
      <c r="A46">
        <v>2001</v>
      </c>
      <c r="B46" s="4">
        <f t="shared" si="0"/>
        <v>0.68919953595421235</v>
      </c>
      <c r="C46" s="4">
        <f t="shared" ref="C46:H46" si="2">C66/C85</f>
        <v>0.80353363229016972</v>
      </c>
      <c r="D46" s="4">
        <f t="shared" si="2"/>
        <v>0.54988287621297871</v>
      </c>
      <c r="E46" s="4">
        <f t="shared" si="2"/>
        <v>0.91395933028006893</v>
      </c>
      <c r="F46" s="4">
        <f t="shared" si="2"/>
        <v>0.78254056463302679</v>
      </c>
      <c r="G46" s="4">
        <f t="shared" si="2"/>
        <v>0.80784154387626605</v>
      </c>
      <c r="H46" s="4">
        <f t="shared" si="2"/>
        <v>0.74530966390411635</v>
      </c>
    </row>
    <row r="47" spans="1:8" x14ac:dyDescent="0.25">
      <c r="A47">
        <v>2002</v>
      </c>
      <c r="B47" s="4">
        <f t="shared" si="0"/>
        <v>0.59657486174009489</v>
      </c>
      <c r="C47" s="4">
        <f t="shared" ref="C47:H47" si="3">C67/C86</f>
        <v>0.66143183644528902</v>
      </c>
      <c r="D47" s="4">
        <f t="shared" si="3"/>
        <v>0.57782544057359686</v>
      </c>
      <c r="E47" s="4">
        <f t="shared" si="3"/>
        <v>0.64010401710597042</v>
      </c>
      <c r="F47" s="4">
        <f t="shared" si="3"/>
        <v>0.51190024951353263</v>
      </c>
      <c r="G47" s="4">
        <f t="shared" si="3"/>
        <v>0.60703328973954584</v>
      </c>
      <c r="H47" s="4">
        <f t="shared" si="3"/>
        <v>0.61396875309245247</v>
      </c>
    </row>
    <row r="48" spans="1:8" x14ac:dyDescent="0.25">
      <c r="A48">
        <v>2003</v>
      </c>
      <c r="B48" s="4">
        <f t="shared" si="0"/>
        <v>0.9065892962177412</v>
      </c>
      <c r="C48" s="4">
        <f t="shared" ref="C48:H48" si="4">C68/C87</f>
        <v>0.91302845480156625</v>
      </c>
      <c r="D48" s="4">
        <f t="shared" si="4"/>
        <v>0.82317122724694025</v>
      </c>
      <c r="E48" s="4">
        <f t="shared" si="4"/>
        <v>1.0604478344724071</v>
      </c>
      <c r="F48" s="4">
        <f t="shared" si="4"/>
        <v>0.68960212067049331</v>
      </c>
      <c r="G48" s="4">
        <f t="shared" si="4"/>
        <v>0.93671365451823196</v>
      </c>
      <c r="H48" s="4">
        <f t="shared" si="4"/>
        <v>0.92661802081774647</v>
      </c>
    </row>
    <row r="49" spans="1:8" x14ac:dyDescent="0.25">
      <c r="A49">
        <v>2004</v>
      </c>
      <c r="B49" s="4">
        <f t="shared" si="0"/>
        <v>1.3053258335414282</v>
      </c>
      <c r="C49" s="4">
        <f t="shared" ref="C49:H49" si="5">C69/C88</f>
        <v>1.2144277038336162</v>
      </c>
      <c r="D49" s="4">
        <f t="shared" si="5"/>
        <v>1.0326023566622331</v>
      </c>
      <c r="E49" s="4">
        <f t="shared" si="5"/>
        <v>1.1168334009056304</v>
      </c>
      <c r="F49" s="4">
        <f t="shared" si="5"/>
        <v>0.91536414868452964</v>
      </c>
      <c r="G49" s="4">
        <f t="shared" si="5"/>
        <v>1.2116920938898912</v>
      </c>
      <c r="H49" s="4">
        <f t="shared" si="5"/>
        <v>1.1973805439837801</v>
      </c>
    </row>
    <row r="50" spans="1:8" x14ac:dyDescent="0.25">
      <c r="A50">
        <v>2005</v>
      </c>
      <c r="B50" s="4">
        <f t="shared" si="0"/>
        <v>1.2981203492210693</v>
      </c>
      <c r="C50" s="4">
        <f t="shared" ref="C50:H50" si="6">C70/C89</f>
        <v>1.4192514572394528</v>
      </c>
      <c r="D50" s="4">
        <f t="shared" si="6"/>
        <v>1.0819050641251708</v>
      </c>
      <c r="E50" s="4">
        <f t="shared" si="6"/>
        <v>1.2695818310760212</v>
      </c>
      <c r="F50" s="4">
        <f t="shared" si="6"/>
        <v>1.0773298891331204</v>
      </c>
      <c r="G50" s="4">
        <f t="shared" si="6"/>
        <v>0.96200928270042196</v>
      </c>
      <c r="H50" s="4">
        <f t="shared" si="6"/>
        <v>1.285607556674695</v>
      </c>
    </row>
    <row r="51" spans="1:8" x14ac:dyDescent="0.25">
      <c r="A51">
        <v>2006</v>
      </c>
      <c r="B51" s="4">
        <f t="shared" si="0"/>
        <v>1.1258129140625932</v>
      </c>
      <c r="C51" s="4">
        <f t="shared" ref="C51:H51" si="7">C71/C90</f>
        <v>1.2445270652891516</v>
      </c>
      <c r="D51" s="4">
        <f t="shared" si="7"/>
        <v>0.95847204198358626</v>
      </c>
      <c r="E51" s="4">
        <f t="shared" si="7"/>
        <v>1.2328769196900988</v>
      </c>
      <c r="F51" s="4">
        <f t="shared" si="7"/>
        <v>1.0231758288819763</v>
      </c>
      <c r="G51" s="4">
        <f t="shared" si="7"/>
        <v>0.93794340170443868</v>
      </c>
      <c r="H51" s="4">
        <f t="shared" si="7"/>
        <v>0.89215083641306892</v>
      </c>
    </row>
    <row r="52" spans="1:8" x14ac:dyDescent="0.25">
      <c r="A52">
        <v>2007</v>
      </c>
      <c r="B52" s="4">
        <f t="shared" si="0"/>
        <v>0.90951610115618231</v>
      </c>
      <c r="C52" s="4">
        <f t="shared" ref="C52:H52" si="8">C72/C91</f>
        <v>1.3065444315003001</v>
      </c>
      <c r="D52" s="4">
        <f t="shared" si="8"/>
        <v>1.0414678553202656</v>
      </c>
      <c r="E52" s="4">
        <f t="shared" si="8"/>
        <v>1.1439579262173263</v>
      </c>
      <c r="F52" s="4">
        <f t="shared" si="8"/>
        <v>1.0365855748182609</v>
      </c>
      <c r="G52" s="4">
        <f t="shared" si="8"/>
        <v>1.6356185533849419</v>
      </c>
      <c r="H52" s="4">
        <f t="shared" si="8"/>
        <v>1.0914795702647802</v>
      </c>
    </row>
    <row r="53" spans="1:8" x14ac:dyDescent="0.25">
      <c r="A53">
        <v>2008</v>
      </c>
      <c r="B53" s="4">
        <f t="shared" si="0"/>
        <v>1.269710939073462</v>
      </c>
      <c r="C53" s="4">
        <f t="shared" ref="C53:H53" si="9">C73/C92</f>
        <v>1.1088655686216202</v>
      </c>
      <c r="D53" s="4">
        <f t="shared" si="9"/>
        <v>0.98763899503849262</v>
      </c>
      <c r="E53" s="4">
        <f t="shared" si="9"/>
        <v>1.2509471667013394</v>
      </c>
      <c r="F53" s="4">
        <f t="shared" si="9"/>
        <v>1.0307235982704086</v>
      </c>
      <c r="G53" s="4">
        <f t="shared" si="9"/>
        <v>1.0146399726666915</v>
      </c>
      <c r="H53" s="4">
        <f t="shared" si="9"/>
        <v>1.201788322074435</v>
      </c>
    </row>
    <row r="54" spans="1:8" x14ac:dyDescent="0.25">
      <c r="A54">
        <v>2009</v>
      </c>
      <c r="B54" s="4">
        <f t="shared" si="0"/>
        <v>1.3615895885770399</v>
      </c>
      <c r="C54" s="4">
        <f t="shared" ref="C54:H54" si="10">C74/C93</f>
        <v>1.232286085651171</v>
      </c>
      <c r="D54" s="4">
        <f t="shared" si="10"/>
        <v>1.1416042272133242</v>
      </c>
      <c r="E54" s="4">
        <f t="shared" si="10"/>
        <v>1.493462649004234</v>
      </c>
      <c r="F54" s="4">
        <f t="shared" si="10"/>
        <v>1.135460851518451</v>
      </c>
      <c r="G54" s="4">
        <f t="shared" si="10"/>
        <v>2.0826906920462953</v>
      </c>
      <c r="H54" s="4">
        <f t="shared" si="10"/>
        <v>1.3234520775983993</v>
      </c>
    </row>
    <row r="55" spans="1:8" x14ac:dyDescent="0.25">
      <c r="A55">
        <v>2010</v>
      </c>
      <c r="B55" s="4">
        <f t="shared" si="0"/>
        <v>1.6034251674268039</v>
      </c>
      <c r="C55" s="4">
        <f t="shared" ref="C55:H55" si="11">C75/C94</f>
        <v>1.5981251717602034</v>
      </c>
      <c r="D55" s="4">
        <f t="shared" si="11"/>
        <v>1.1009544814397412</v>
      </c>
      <c r="E55" s="4">
        <f t="shared" si="11"/>
        <v>1.8025684146648504</v>
      </c>
      <c r="F55" s="4">
        <f t="shared" si="11"/>
        <v>1.4612112004688325</v>
      </c>
      <c r="G55" s="4">
        <f t="shared" si="11"/>
        <v>6.2823844847618195</v>
      </c>
      <c r="H55" s="4">
        <f t="shared" si="11"/>
        <v>1.6215763590250571</v>
      </c>
    </row>
    <row r="56" spans="1:8" x14ac:dyDescent="0.25">
      <c r="A56">
        <v>2011</v>
      </c>
      <c r="B56" s="4">
        <f t="shared" si="0"/>
        <v>1.6406801179709964</v>
      </c>
      <c r="C56" s="4">
        <f t="shared" ref="C56:H56" si="12">C76/C95</f>
        <v>1.8349781761900557</v>
      </c>
      <c r="D56" s="4">
        <f t="shared" si="12"/>
        <v>1.1270207011643498</v>
      </c>
      <c r="E56" s="4">
        <f t="shared" si="12"/>
        <v>1.6406814532316338</v>
      </c>
      <c r="F56" s="4">
        <f t="shared" si="12"/>
        <v>1.3543463391464414</v>
      </c>
      <c r="G56" s="4">
        <f t="shared" si="12"/>
        <v>1.8809523809523809</v>
      </c>
      <c r="H56" s="4">
        <f t="shared" si="12"/>
        <v>1.7002425212246068</v>
      </c>
    </row>
    <row r="57" spans="1:8" x14ac:dyDescent="0.25">
      <c r="A57">
        <v>2012</v>
      </c>
      <c r="B57" s="4">
        <f t="shared" si="0"/>
        <v>1.5403892066604792</v>
      </c>
      <c r="C57" s="4">
        <f t="shared" ref="C57:H57" si="13">C77/C96</f>
        <v>1.7619399927287818</v>
      </c>
      <c r="D57" s="4">
        <f t="shared" si="13"/>
        <v>0.89995125613318172</v>
      </c>
      <c r="E57" s="4">
        <f t="shared" si="13"/>
        <v>1.6372727272727272</v>
      </c>
      <c r="F57" s="4">
        <f t="shared" si="13"/>
        <v>1.2515757993448049</v>
      </c>
      <c r="G57" s="4">
        <f t="shared" si="13"/>
        <v>2.0994145771482398</v>
      </c>
      <c r="H57" s="4">
        <f t="shared" si="13"/>
        <v>1.6196497867524882</v>
      </c>
    </row>
    <row r="58" spans="1:8" x14ac:dyDescent="0.25">
      <c r="A58">
        <v>2013</v>
      </c>
      <c r="B58" s="4">
        <f t="shared" si="0"/>
        <v>1.4979126118479733</v>
      </c>
      <c r="C58" s="4">
        <f t="shared" ref="C58:H58" si="14">C78/C97</f>
        <v>1.5790120582784912</v>
      </c>
      <c r="D58" s="4">
        <f t="shared" si="14"/>
        <v>1.0431352510182388</v>
      </c>
      <c r="E58" s="4">
        <f t="shared" si="14"/>
        <v>2.5608582232917434</v>
      </c>
      <c r="F58" s="4">
        <f t="shared" si="14"/>
        <v>1.5260015691337228</v>
      </c>
      <c r="G58" s="4">
        <f t="shared" si="14"/>
        <v>1.4516842105263157</v>
      </c>
      <c r="H58" s="4">
        <f t="shared" si="14"/>
        <v>1.5571284705803001</v>
      </c>
    </row>
    <row r="59" spans="1:8" x14ac:dyDescent="0.25">
      <c r="A59">
        <v>2014</v>
      </c>
      <c r="B59" s="4">
        <f t="shared" si="0"/>
        <v>1.5928966059429179</v>
      </c>
      <c r="C59" s="4">
        <f t="shared" ref="C59:H59" si="15">C79/C98</f>
        <v>1.7665519035605317</v>
      </c>
      <c r="D59" s="4">
        <f t="shared" si="15"/>
        <v>1.2565554459189838</v>
      </c>
      <c r="E59" s="4">
        <f t="shared" si="15"/>
        <v>1.8506321688844116</v>
      </c>
      <c r="F59" s="4">
        <f t="shared" si="15"/>
        <v>1.2694557397560213</v>
      </c>
      <c r="G59" s="4">
        <f t="shared" si="15"/>
        <v>1.646514508138712</v>
      </c>
      <c r="H59" s="4">
        <f t="shared" si="15"/>
        <v>1.6688115581101544</v>
      </c>
    </row>
    <row r="60" spans="1:8" x14ac:dyDescent="0.25">
      <c r="A60">
        <v>2015</v>
      </c>
      <c r="B60" s="4">
        <f t="shared" ref="B60:H60" si="16">B80/B99</f>
        <v>1.4787715858119077</v>
      </c>
      <c r="C60" s="4">
        <f t="shared" si="16"/>
        <v>1.5887996152970909</v>
      </c>
      <c r="D60" s="4">
        <f t="shared" si="16"/>
        <v>1.1600498592885793</v>
      </c>
      <c r="E60" s="4">
        <f t="shared" si="16"/>
        <v>1.6765319271465324</v>
      </c>
      <c r="F60" s="4"/>
      <c r="G60" s="4"/>
      <c r="H60" s="4">
        <f t="shared" si="16"/>
        <v>1.5395931701475367</v>
      </c>
    </row>
    <row r="61" spans="1:8" x14ac:dyDescent="0.25">
      <c r="A61">
        <v>2016</v>
      </c>
      <c r="B61" s="4">
        <f t="shared" ref="B61:H61" si="17">B81/B100</f>
        <v>1.37667397567358</v>
      </c>
      <c r="C61" s="4">
        <f t="shared" si="17"/>
        <v>1.3270401181554035</v>
      </c>
      <c r="D61" s="4">
        <f t="shared" si="17"/>
        <v>0.96490809764746199</v>
      </c>
      <c r="E61" s="4">
        <f t="shared" si="17"/>
        <v>1.5270939792976939</v>
      </c>
      <c r="F61" s="4"/>
      <c r="G61" s="4">
        <f t="shared" si="17"/>
        <v>2.6228715939875578</v>
      </c>
      <c r="H61" s="4">
        <f t="shared" si="17"/>
        <v>1.4297602803896636</v>
      </c>
    </row>
    <row r="62" spans="1:8" x14ac:dyDescent="0.25">
      <c r="B62" s="4"/>
      <c r="C62" s="4"/>
      <c r="D62" s="4"/>
      <c r="E62" s="4"/>
      <c r="F62" s="4"/>
      <c r="G62" s="4"/>
      <c r="H62" s="4"/>
    </row>
    <row r="64" spans="1:8" x14ac:dyDescent="0.25">
      <c r="A64" t="s">
        <v>24</v>
      </c>
      <c r="B64" s="3" t="s">
        <v>88</v>
      </c>
      <c r="C64" s="3" t="s">
        <v>57</v>
      </c>
      <c r="D64" s="3" t="s">
        <v>6</v>
      </c>
      <c r="E64" s="3" t="s">
        <v>87</v>
      </c>
      <c r="F64" s="3" t="s">
        <v>58</v>
      </c>
      <c r="G64" s="3" t="s">
        <v>56</v>
      </c>
      <c r="H64" s="3" t="s">
        <v>20</v>
      </c>
    </row>
    <row r="65" spans="1:8" x14ac:dyDescent="0.25">
      <c r="A65">
        <v>2000</v>
      </c>
      <c r="B65" s="3">
        <v>47512090</v>
      </c>
      <c r="C65" s="3">
        <v>36788910</v>
      </c>
      <c r="D65" s="3">
        <v>4262740</v>
      </c>
      <c r="E65" s="3">
        <v>35596821</v>
      </c>
      <c r="F65" s="3">
        <v>5484363</v>
      </c>
      <c r="G65" s="3">
        <v>9885072</v>
      </c>
      <c r="H65" s="3">
        <v>160234463</v>
      </c>
    </row>
    <row r="66" spans="1:8" x14ac:dyDescent="0.25">
      <c r="A66">
        <v>2001</v>
      </c>
      <c r="B66" s="3">
        <v>44292147</v>
      </c>
      <c r="C66" s="3">
        <v>27244171</v>
      </c>
      <c r="D66" s="3">
        <v>6613217</v>
      </c>
      <c r="E66" s="3">
        <v>22100754</v>
      </c>
      <c r="F66" s="3">
        <v>5235536</v>
      </c>
      <c r="G66" s="3">
        <v>7205352</v>
      </c>
      <c r="H66" s="3">
        <v>134233245</v>
      </c>
    </row>
    <row r="67" spans="1:8" x14ac:dyDescent="0.25">
      <c r="A67">
        <v>2002</v>
      </c>
      <c r="B67" s="3">
        <v>36862449</v>
      </c>
      <c r="C67" s="3">
        <v>29716963</v>
      </c>
      <c r="D67" s="3">
        <v>9376619</v>
      </c>
      <c r="E67" s="3">
        <v>21658050</v>
      </c>
      <c r="F67" s="3">
        <v>2162174</v>
      </c>
      <c r="G67" s="3">
        <v>3570310</v>
      </c>
      <c r="H67" s="3">
        <v>127393028</v>
      </c>
    </row>
    <row r="68" spans="1:8" x14ac:dyDescent="0.25">
      <c r="A68">
        <v>2003</v>
      </c>
      <c r="B68" s="3">
        <v>66054437</v>
      </c>
      <c r="C68" s="3">
        <v>34580131</v>
      </c>
      <c r="D68" s="3">
        <v>12620774</v>
      </c>
      <c r="E68" s="3">
        <v>28554208</v>
      </c>
      <c r="F68" s="3">
        <v>2909461</v>
      </c>
      <c r="G68" s="3">
        <v>2503134</v>
      </c>
      <c r="H68" s="3">
        <v>183715365</v>
      </c>
    </row>
    <row r="69" spans="1:8" x14ac:dyDescent="0.25">
      <c r="A69">
        <v>2004</v>
      </c>
      <c r="B69" s="3">
        <v>115125739</v>
      </c>
      <c r="C69" s="3">
        <v>61096075</v>
      </c>
      <c r="D69" s="3">
        <v>16762454</v>
      </c>
      <c r="E69" s="3">
        <v>36846371</v>
      </c>
      <c r="F69" s="3">
        <v>4011793</v>
      </c>
      <c r="G69" s="3">
        <v>3055135</v>
      </c>
      <c r="H69" s="3">
        <v>283911442</v>
      </c>
    </row>
    <row r="70" spans="1:8" x14ac:dyDescent="0.25">
      <c r="A70">
        <v>2005</v>
      </c>
      <c r="B70" s="3">
        <v>104189507</v>
      </c>
      <c r="C70" s="3">
        <v>81709934</v>
      </c>
      <c r="D70" s="3">
        <v>14605806</v>
      </c>
      <c r="E70" s="3">
        <v>40959960</v>
      </c>
      <c r="F70" s="3">
        <v>3357337</v>
      </c>
      <c r="G70" s="3">
        <v>1139981</v>
      </c>
      <c r="H70" s="3">
        <v>295623051</v>
      </c>
    </row>
    <row r="71" spans="1:8" x14ac:dyDescent="0.25">
      <c r="A71">
        <v>2006</v>
      </c>
      <c r="B71" s="3">
        <v>86890646</v>
      </c>
      <c r="C71" s="3">
        <v>58837521</v>
      </c>
      <c r="D71" s="3">
        <v>12762707</v>
      </c>
      <c r="E71" s="3">
        <v>36894981</v>
      </c>
      <c r="F71" s="3">
        <v>2157400</v>
      </c>
      <c r="G71" s="3">
        <v>1647582</v>
      </c>
      <c r="H71" s="3">
        <v>254176671</v>
      </c>
    </row>
    <row r="72" spans="1:8" x14ac:dyDescent="0.25">
      <c r="A72">
        <v>2007</v>
      </c>
      <c r="B72" s="3">
        <v>113416083</v>
      </c>
      <c r="C72" s="3">
        <v>88106876</v>
      </c>
      <c r="D72" s="3">
        <v>15889598</v>
      </c>
      <c r="E72" s="3">
        <v>25031584</v>
      </c>
      <c r="F72" s="3">
        <v>2903754</v>
      </c>
      <c r="G72" s="3">
        <v>381369</v>
      </c>
      <c r="H72" s="3">
        <v>313139610</v>
      </c>
    </row>
    <row r="73" spans="1:8" x14ac:dyDescent="0.25">
      <c r="A73">
        <v>2008</v>
      </c>
      <c r="B73" s="3">
        <v>133903868</v>
      </c>
      <c r="C73" s="3">
        <v>66582525</v>
      </c>
      <c r="D73" s="3">
        <v>13730182</v>
      </c>
      <c r="E73" s="3">
        <v>21262359</v>
      </c>
      <c r="F73" s="3">
        <v>3297426</v>
      </c>
      <c r="G73" s="3">
        <v>353392</v>
      </c>
      <c r="H73" s="3">
        <v>314290211</v>
      </c>
    </row>
    <row r="74" spans="1:8" x14ac:dyDescent="0.25">
      <c r="A74">
        <v>2009</v>
      </c>
      <c r="B74" s="3">
        <v>150123389</v>
      </c>
      <c r="C74" s="3">
        <v>72698274</v>
      </c>
      <c r="D74" s="3">
        <v>16895214</v>
      </c>
      <c r="E74" s="3">
        <v>29813278</v>
      </c>
      <c r="F74" s="3">
        <v>2221268</v>
      </c>
      <c r="G74" s="3">
        <v>332185</v>
      </c>
      <c r="H74" s="3">
        <v>358492428</v>
      </c>
    </row>
    <row r="75" spans="1:8" x14ac:dyDescent="0.25">
      <c r="A75">
        <v>2010</v>
      </c>
      <c r="B75" s="3">
        <v>184753674</v>
      </c>
      <c r="C75" s="3">
        <v>79837544</v>
      </c>
      <c r="D75" s="3">
        <v>12131151</v>
      </c>
      <c r="E75" s="3">
        <v>5584393</v>
      </c>
      <c r="F75" s="3">
        <v>3131662</v>
      </c>
      <c r="G75" s="3">
        <v>702936</v>
      </c>
      <c r="H75" s="3">
        <v>420833128</v>
      </c>
    </row>
    <row r="76" spans="1:8" x14ac:dyDescent="0.25">
      <c r="A76">
        <v>2011</v>
      </c>
      <c r="B76" s="3">
        <v>188866457</v>
      </c>
      <c r="C76" s="3">
        <v>88242249</v>
      </c>
      <c r="D76" s="3">
        <v>11735981</v>
      </c>
      <c r="E76" s="3">
        <v>457737</v>
      </c>
      <c r="F76" s="3">
        <v>2449334</v>
      </c>
      <c r="G76" s="3">
        <v>69757</v>
      </c>
      <c r="H76" s="3">
        <v>430399232</v>
      </c>
    </row>
    <row r="77" spans="1:8" x14ac:dyDescent="0.25">
      <c r="A77">
        <v>2012</v>
      </c>
      <c r="B77" s="3">
        <v>183949482</v>
      </c>
      <c r="C77" s="3">
        <v>83628452</v>
      </c>
      <c r="D77" s="3">
        <v>7471920</v>
      </c>
      <c r="E77" s="3">
        <v>118866</v>
      </c>
      <c r="F77" s="3">
        <v>2017589</v>
      </c>
      <c r="G77" s="3">
        <v>352160</v>
      </c>
      <c r="H77" s="3">
        <v>433261943</v>
      </c>
    </row>
    <row r="78" spans="1:8" x14ac:dyDescent="0.25">
      <c r="A78">
        <v>2013</v>
      </c>
      <c r="B78" s="3">
        <v>194200155</v>
      </c>
      <c r="C78" s="3">
        <v>90883546</v>
      </c>
      <c r="D78" s="3">
        <v>7457231</v>
      </c>
      <c r="E78" s="3">
        <v>759822</v>
      </c>
      <c r="F78" s="3">
        <v>2326249</v>
      </c>
      <c r="G78" s="3">
        <v>248238</v>
      </c>
      <c r="H78" s="3">
        <v>441038751</v>
      </c>
    </row>
    <row r="79" spans="1:8" x14ac:dyDescent="0.25">
      <c r="A79">
        <v>2014</v>
      </c>
      <c r="B79" s="3">
        <v>214489401</v>
      </c>
      <c r="C79" s="3">
        <v>116118859</v>
      </c>
      <c r="D79" s="3">
        <v>11562974</v>
      </c>
      <c r="E79" s="3">
        <v>1161020</v>
      </c>
      <c r="F79" s="3">
        <v>2353901</v>
      </c>
      <c r="G79" s="3">
        <v>93061</v>
      </c>
      <c r="H79" s="3">
        <v>498014133</v>
      </c>
    </row>
    <row r="80" spans="1:8" x14ac:dyDescent="0.25">
      <c r="A80">
        <v>2015</v>
      </c>
      <c r="B80" s="88">
        <v>226714012</v>
      </c>
      <c r="C80" s="88">
        <v>180276801</v>
      </c>
      <c r="D80" s="88">
        <v>10525753</v>
      </c>
      <c r="E80" s="88">
        <v>1114996</v>
      </c>
      <c r="G80" s="88"/>
      <c r="H80" s="88">
        <v>568745216</v>
      </c>
    </row>
    <row r="81" spans="1:8" x14ac:dyDescent="0.25">
      <c r="A81">
        <v>2016</v>
      </c>
      <c r="B81" s="88">
        <v>163224897</v>
      </c>
      <c r="C81" s="88">
        <v>112323895</v>
      </c>
      <c r="D81" s="88">
        <v>16414042</v>
      </c>
      <c r="E81" s="88">
        <v>372953</v>
      </c>
      <c r="G81" s="88">
        <v>699032</v>
      </c>
      <c r="H81" s="88">
        <v>435975068</v>
      </c>
    </row>
    <row r="83" spans="1:8" x14ac:dyDescent="0.25">
      <c r="A83" t="s">
        <v>30</v>
      </c>
      <c r="B83" s="3" t="s">
        <v>88</v>
      </c>
      <c r="C83" s="3" t="s">
        <v>57</v>
      </c>
      <c r="D83" s="3" t="s">
        <v>6</v>
      </c>
      <c r="E83" s="3" t="s">
        <v>87</v>
      </c>
      <c r="F83" s="3" t="s">
        <v>58</v>
      </c>
      <c r="G83" s="3" t="s">
        <v>56</v>
      </c>
      <c r="H83" s="3" t="s">
        <v>20</v>
      </c>
    </row>
    <row r="84" spans="1:8" x14ac:dyDescent="0.25">
      <c r="A84">
        <v>2000</v>
      </c>
      <c r="B84" s="3">
        <v>59948152</v>
      </c>
      <c r="C84" s="3">
        <v>36450328</v>
      </c>
      <c r="D84" s="3">
        <v>5036797</v>
      </c>
      <c r="E84" s="3">
        <v>40596060</v>
      </c>
      <c r="F84" s="3">
        <v>7490439</v>
      </c>
      <c r="G84" s="3">
        <v>11328321</v>
      </c>
      <c r="H84" s="3">
        <v>186413416</v>
      </c>
    </row>
    <row r="85" spans="1:8" x14ac:dyDescent="0.25">
      <c r="A85">
        <v>2001</v>
      </c>
      <c r="B85" s="3">
        <v>64266072</v>
      </c>
      <c r="C85" s="3">
        <v>33905452</v>
      </c>
      <c r="D85" s="3">
        <v>12026592</v>
      </c>
      <c r="E85" s="3">
        <v>24181332</v>
      </c>
      <c r="F85" s="3">
        <v>6690434</v>
      </c>
      <c r="G85" s="3">
        <v>8919264</v>
      </c>
      <c r="H85" s="3">
        <v>180103991</v>
      </c>
    </row>
    <row r="86" spans="1:8" x14ac:dyDescent="0.25">
      <c r="A86">
        <v>2002</v>
      </c>
      <c r="B86" s="3">
        <v>61790148</v>
      </c>
      <c r="C86" s="3">
        <v>44928232</v>
      </c>
      <c r="D86" s="3">
        <v>16227425</v>
      </c>
      <c r="E86" s="3">
        <v>33835204</v>
      </c>
      <c r="F86" s="3">
        <v>4223819</v>
      </c>
      <c r="G86" s="3">
        <v>5881572</v>
      </c>
      <c r="H86" s="3">
        <v>207491061</v>
      </c>
    </row>
    <row r="87" spans="1:8" x14ac:dyDescent="0.25">
      <c r="A87">
        <v>2003</v>
      </c>
      <c r="B87" s="3">
        <v>72860376</v>
      </c>
      <c r="C87" s="3">
        <v>37874100</v>
      </c>
      <c r="D87" s="3">
        <v>15331894</v>
      </c>
      <c r="E87" s="3">
        <v>26926556</v>
      </c>
      <c r="F87" s="3">
        <v>4219043</v>
      </c>
      <c r="G87" s="3">
        <v>2672251</v>
      </c>
      <c r="H87" s="3">
        <v>198264399</v>
      </c>
    </row>
    <row r="88" spans="1:8" x14ac:dyDescent="0.25">
      <c r="A88">
        <v>2004</v>
      </c>
      <c r="B88" s="3">
        <v>88196936</v>
      </c>
      <c r="C88" s="3">
        <v>50308532</v>
      </c>
      <c r="D88" s="3">
        <v>16233213</v>
      </c>
      <c r="E88" s="3">
        <v>32991824</v>
      </c>
      <c r="F88" s="3">
        <v>4382729</v>
      </c>
      <c r="G88" s="3">
        <v>2521379</v>
      </c>
      <c r="H88" s="3">
        <v>237110452</v>
      </c>
    </row>
    <row r="89" spans="1:8" x14ac:dyDescent="0.25">
      <c r="A89">
        <v>2005</v>
      </c>
      <c r="B89" s="3">
        <v>80261824</v>
      </c>
      <c r="C89" s="3">
        <v>57572556</v>
      </c>
      <c r="D89" s="3">
        <v>13500081</v>
      </c>
      <c r="E89" s="3">
        <v>32262560</v>
      </c>
      <c r="F89" s="3">
        <v>3116350</v>
      </c>
      <c r="G89" s="3">
        <v>1185000</v>
      </c>
      <c r="H89" s="3">
        <v>229948128</v>
      </c>
    </row>
    <row r="90" spans="1:8" x14ac:dyDescent="0.25">
      <c r="A90">
        <v>2006</v>
      </c>
      <c r="B90" s="3">
        <v>77180360</v>
      </c>
      <c r="C90" s="3">
        <v>47277012</v>
      </c>
      <c r="D90" s="3">
        <v>13315680</v>
      </c>
      <c r="E90" s="3">
        <v>29925924</v>
      </c>
      <c r="F90" s="3">
        <v>2108533</v>
      </c>
      <c r="G90" s="3">
        <v>1756590</v>
      </c>
      <c r="H90" s="3">
        <v>284903248</v>
      </c>
    </row>
    <row r="91" spans="1:8" x14ac:dyDescent="0.25">
      <c r="A91">
        <v>2007</v>
      </c>
      <c r="B91" s="3">
        <v>124699368</v>
      </c>
      <c r="C91" s="3">
        <v>67435040</v>
      </c>
      <c r="D91" s="3">
        <v>15256926</v>
      </c>
      <c r="E91" s="3">
        <v>21881560</v>
      </c>
      <c r="F91" s="3">
        <v>2801268</v>
      </c>
      <c r="G91" s="3">
        <v>233165</v>
      </c>
      <c r="H91" s="3">
        <v>286894614</v>
      </c>
    </row>
    <row r="92" spans="1:8" x14ac:dyDescent="0.25">
      <c r="A92">
        <v>2008</v>
      </c>
      <c r="B92" s="3">
        <v>105460120</v>
      </c>
      <c r="C92" s="3">
        <v>60045624</v>
      </c>
      <c r="D92" s="3">
        <v>13902025</v>
      </c>
      <c r="E92" s="3">
        <v>16997008</v>
      </c>
      <c r="F92" s="3">
        <v>3199137</v>
      </c>
      <c r="G92" s="3">
        <v>348293</v>
      </c>
      <c r="H92" s="3">
        <v>261518776</v>
      </c>
    </row>
    <row r="93" spans="1:8" x14ac:dyDescent="0.25">
      <c r="A93">
        <v>2009</v>
      </c>
      <c r="B93" s="3">
        <v>110255976</v>
      </c>
      <c r="C93" s="3">
        <v>58994640</v>
      </c>
      <c r="D93" s="3">
        <v>14799537</v>
      </c>
      <c r="E93" s="3">
        <v>19962520</v>
      </c>
      <c r="F93" s="3">
        <v>1956270</v>
      </c>
      <c r="G93" s="3">
        <v>159498</v>
      </c>
      <c r="H93" s="3">
        <v>270876773</v>
      </c>
    </row>
    <row r="94" spans="1:8" x14ac:dyDescent="0.25">
      <c r="A94">
        <v>2010</v>
      </c>
      <c r="B94" s="3">
        <v>115224382</v>
      </c>
      <c r="C94" s="3">
        <v>49957003</v>
      </c>
      <c r="D94" s="3">
        <v>11018758</v>
      </c>
      <c r="E94" s="3">
        <v>3098020</v>
      </c>
      <c r="F94" s="3">
        <v>2143196</v>
      </c>
      <c r="G94" s="3">
        <v>111890</v>
      </c>
      <c r="H94" s="3">
        <v>259521006</v>
      </c>
    </row>
    <row r="95" spans="1:8" x14ac:dyDescent="0.25">
      <c r="A95">
        <v>2011</v>
      </c>
      <c r="B95" s="3">
        <v>115114735</v>
      </c>
      <c r="C95" s="3">
        <v>48088991</v>
      </c>
      <c r="D95" s="3">
        <v>10413279</v>
      </c>
      <c r="E95" s="3">
        <v>278992</v>
      </c>
      <c r="F95" s="3">
        <v>1808499</v>
      </c>
      <c r="G95" s="3">
        <v>37086</v>
      </c>
      <c r="H95" s="3">
        <v>253139906</v>
      </c>
    </row>
    <row r="96" spans="1:8" x14ac:dyDescent="0.25">
      <c r="A96">
        <v>2012</v>
      </c>
      <c r="B96" s="3">
        <v>119417535</v>
      </c>
      <c r="C96" s="3">
        <v>47463848</v>
      </c>
      <c r="D96" s="3">
        <v>8302583</v>
      </c>
      <c r="E96" s="3">
        <v>72600</v>
      </c>
      <c r="F96" s="3">
        <v>1612039</v>
      </c>
      <c r="G96" s="3">
        <v>167742</v>
      </c>
      <c r="H96" s="3">
        <v>267503473</v>
      </c>
    </row>
    <row r="97" spans="1:8" x14ac:dyDescent="0.25">
      <c r="A97">
        <v>2013</v>
      </c>
      <c r="B97" s="3">
        <v>129647186</v>
      </c>
      <c r="C97" s="3">
        <v>57557221</v>
      </c>
      <c r="D97" s="3">
        <v>7148863</v>
      </c>
      <c r="E97" s="3">
        <v>296706</v>
      </c>
      <c r="F97" s="3">
        <v>1524408</v>
      </c>
      <c r="G97" s="3">
        <v>171000</v>
      </c>
      <c r="H97" s="3">
        <v>283238512</v>
      </c>
    </row>
    <row r="98" spans="1:8" x14ac:dyDescent="0.25">
      <c r="A98">
        <v>2014</v>
      </c>
      <c r="B98" s="3">
        <v>134653687</v>
      </c>
      <c r="C98" s="3">
        <v>65731926</v>
      </c>
      <c r="D98" s="3">
        <v>9202120</v>
      </c>
      <c r="E98" s="3">
        <v>627364</v>
      </c>
      <c r="F98" s="3">
        <v>1854260</v>
      </c>
      <c r="G98" s="3">
        <v>56520</v>
      </c>
      <c r="H98" s="3">
        <v>298424427</v>
      </c>
    </row>
    <row r="99" spans="1:8" x14ac:dyDescent="0.25">
      <c r="A99">
        <v>2015</v>
      </c>
      <c r="B99" s="88">
        <v>153312394</v>
      </c>
      <c r="C99" s="88">
        <v>113467299</v>
      </c>
      <c r="D99" s="88">
        <v>9073535</v>
      </c>
      <c r="E99" s="88">
        <v>665061</v>
      </c>
      <c r="G99" s="88"/>
      <c r="H99" s="88">
        <v>369412665</v>
      </c>
    </row>
    <row r="100" spans="1:8" x14ac:dyDescent="0.25">
      <c r="A100">
        <v>2016</v>
      </c>
      <c r="B100" s="88">
        <v>118564671</v>
      </c>
      <c r="C100" s="88">
        <v>84642426</v>
      </c>
      <c r="D100" s="88">
        <v>17010990</v>
      </c>
      <c r="E100" s="88">
        <v>244224</v>
      </c>
      <c r="G100" s="88">
        <v>266514</v>
      </c>
      <c r="H100" s="88">
        <v>304928787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4:I93"/>
  <sheetViews>
    <sheetView zoomScale="80" zoomScaleNormal="80" workbookViewId="0">
      <selection activeCell="J8" sqref="J8"/>
    </sheetView>
  </sheetViews>
  <sheetFormatPr baseColWidth="10" defaultRowHeight="15" x14ac:dyDescent="0.25"/>
  <cols>
    <col min="1" max="1" width="17.85546875" customWidth="1"/>
    <col min="2" max="9" width="16.140625" style="3" customWidth="1"/>
  </cols>
  <sheetData>
    <row r="24" spans="1:9" ht="30.75" customHeight="1" x14ac:dyDescent="0.25">
      <c r="A24" s="31" t="s">
        <v>79</v>
      </c>
      <c r="B24" s="3" t="s">
        <v>16</v>
      </c>
      <c r="C24" s="3" t="s">
        <v>15</v>
      </c>
      <c r="D24" s="3" t="s">
        <v>17</v>
      </c>
      <c r="E24" s="3" t="s">
        <v>18</v>
      </c>
      <c r="F24" s="3" t="s">
        <v>13</v>
      </c>
      <c r="G24" s="3" t="s">
        <v>56</v>
      </c>
      <c r="H24" s="3" t="s">
        <v>82</v>
      </c>
      <c r="I24" s="3" t="s">
        <v>84</v>
      </c>
    </row>
    <row r="25" spans="1:9" x14ac:dyDescent="0.25">
      <c r="A25">
        <v>2000</v>
      </c>
      <c r="B25" s="4">
        <f>(B43/Currencies!$B$15)*(Inflation!$L$20/Inflation!$L$6)</f>
        <v>1.1118738354165518</v>
      </c>
      <c r="C25" s="4">
        <f>(C43/Currencies!$B$15)*(Inflation!$L$20/Inflation!$L$6)</f>
        <v>1.4480827830394347</v>
      </c>
      <c r="D25" s="4">
        <f>(D43/Currencies!$B$15)*(Inflation!$O$20/Inflation!$O$6)</f>
        <v>1.9391079201345587</v>
      </c>
      <c r="E25" s="4">
        <f>(E43/Currencies!$B$15)*(Inflation!$M$20/Inflation!$M$6)</f>
        <v>1.2697189589877296</v>
      </c>
      <c r="F25" s="4"/>
      <c r="G25" s="4">
        <f>(G43/Currencies!$B$15)*(Inflation!$K$19/Inflation!$K$6)</f>
        <v>1.8655326640224468</v>
      </c>
      <c r="H25" s="4">
        <f>(H43/Currencies!$B$15)*(Inflation!$K$19/Inflation!$K$6)</f>
        <v>0.4338035381658763</v>
      </c>
      <c r="I25" s="4">
        <f>(I43/Currencies!$B$15)*(Inflation!$K$19/Inflation!$K$6)</f>
        <v>2.7330770650725573</v>
      </c>
    </row>
    <row r="26" spans="1:9" x14ac:dyDescent="0.25">
      <c r="A26">
        <v>2001</v>
      </c>
      <c r="B26" s="4">
        <f>(B44/Currencies!$B$16)*(Inflation!$L$20/Inflation!$L$7)</f>
        <v>1.1644381295987887</v>
      </c>
      <c r="C26" s="4">
        <f>(C44/Currencies!$B$16)*(Inflation!$L$20/Inflation!$L$7)</f>
        <v>1.4912033587141704</v>
      </c>
      <c r="D26" s="4">
        <f>(D44/Currencies!$B$16)*(Inflation!$O$20/Inflation!$O$7)</f>
        <v>1.6407744097350154</v>
      </c>
      <c r="E26" s="4">
        <f>(E44/Currencies!$B$16)*(Inflation!$M$20/Inflation!$M$7)</f>
        <v>1.3125696479265561</v>
      </c>
      <c r="F26" s="4">
        <f>(F44/Currencies!$B$16)*(Inflation!$K$19/Inflation!$K$7)</f>
        <v>1.4333394963445043</v>
      </c>
      <c r="G26" s="4">
        <f>(G44/Currencies!$B$16)*(Inflation!$K$19/Inflation!$K$7)</f>
        <v>1.992791173524568</v>
      </c>
      <c r="H26" s="4">
        <f>(H44/Currencies!$B$16)*(Inflation!$K$19/Inflation!$K$7)</f>
        <v>0.57107552199520273</v>
      </c>
      <c r="I26" s="4">
        <f>(I44/Currencies!$B$16)*(Inflation!$K$19/Inflation!$K$7)</f>
        <v>2.4610505564261076</v>
      </c>
    </row>
    <row r="27" spans="1:9" x14ac:dyDescent="0.25">
      <c r="A27">
        <v>2002</v>
      </c>
      <c r="B27" s="4">
        <f>(B45/Currencies!$B$17)*(Inflation!$L$20/Inflation!$L$8)</f>
        <v>1.1974585137266791</v>
      </c>
      <c r="C27" s="4">
        <f>(C45/Currencies!$B$17)*(Inflation!$L$20/Inflation!$L$8)</f>
        <v>1.5253292869198967</v>
      </c>
      <c r="D27" s="4">
        <f>(D45/Currencies!$B$17)*(Inflation!$O$20/Inflation!$O$8)</f>
        <v>1.1695213939986784</v>
      </c>
      <c r="E27" s="4">
        <f>(E45/Currencies!$B$17)*(Inflation!$M$20/Inflation!$M$8)</f>
        <v>1.2900465513511328</v>
      </c>
      <c r="F27" s="4">
        <f>(F45/Currencies!$B$17)*(Inflation!$K$19/Inflation!$K$8)</f>
        <v>1.3406750471826689</v>
      </c>
      <c r="G27" s="4">
        <f>(G45/Currencies!$B$17)*(Inflation!$K$19/Inflation!$K$8)</f>
        <v>1.7580766781851374</v>
      </c>
      <c r="H27" s="4">
        <f>(H45/Currencies!$B$17)*(Inflation!$K$19/Inflation!$K$8)</f>
        <v>0.50063899906415377</v>
      </c>
      <c r="I27" s="4">
        <f>(I45/Currencies!$B$17)*(Inflation!$K$19/Inflation!$K$8)</f>
        <v>1.9790720419078809</v>
      </c>
    </row>
    <row r="28" spans="1:9" x14ac:dyDescent="0.25">
      <c r="A28">
        <v>2003</v>
      </c>
      <c r="B28" s="4">
        <f>(B46/Currencies!$B$18)*(Inflation!$L$20/Inflation!$L$9)</f>
        <v>1.1377584083264252</v>
      </c>
      <c r="C28" s="4">
        <f>(C46/Currencies!$B$18)*(Inflation!$L$20/Inflation!$L$9)</f>
        <v>1.5054947907585321</v>
      </c>
      <c r="D28" s="4">
        <f>(D46/Currencies!$B$18)*(Inflation!$O$20/Inflation!$O$9)</f>
        <v>1.394115571764095</v>
      </c>
      <c r="E28" s="4">
        <f>(E46/Currencies!$B$18)*(Inflation!$M$20/Inflation!$M$9)</f>
        <v>1.3178266140311103</v>
      </c>
      <c r="F28" s="4">
        <f>(F46/Currencies!$B$18)*(Inflation!$K$19/Inflation!$K$9)</f>
        <v>1.1358843847826694</v>
      </c>
      <c r="G28" s="4">
        <f>(G46/Currencies!$B$18)*(Inflation!$K$19/Inflation!$K$9)</f>
        <v>1.5347655776937255</v>
      </c>
      <c r="H28" s="4">
        <f>(H46/Currencies!$B$18)*(Inflation!$K$19/Inflation!$K$9)</f>
        <v>0.45870628713888706</v>
      </c>
      <c r="I28" s="4">
        <f>(I46/Currencies!$B$18)*(Inflation!$K$19/Inflation!$K$9)</f>
        <v>1.9293319418768646</v>
      </c>
    </row>
    <row r="29" spans="1:9" x14ac:dyDescent="0.25">
      <c r="A29">
        <v>2004</v>
      </c>
      <c r="B29" s="4">
        <f>(B47/Currencies!$B$19)*(Inflation!$L$20/Inflation!$L$10)</f>
        <v>1.0172574017937437</v>
      </c>
      <c r="C29" s="4">
        <f>(C47/Currencies!$B$19)*(Inflation!$L$20/Inflation!$L$10)</f>
        <v>1.3763557464260645</v>
      </c>
      <c r="D29" s="4">
        <f>(D47/Currencies!$B$19)*(Inflation!$O$20/Inflation!$O$10)</f>
        <v>1.6504268852245192</v>
      </c>
      <c r="E29" s="4">
        <f>(E47/Currencies!$B$19)*(Inflation!$M$20/Inflation!$M$10)</f>
        <v>1.2818687441824976</v>
      </c>
      <c r="F29" s="4">
        <f>(F47/Currencies!$B$19)*(Inflation!$K$19/Inflation!$K$10)</f>
        <v>1.1972641500604368</v>
      </c>
      <c r="G29" s="4">
        <f>(G47/Currencies!$B$19)*(Inflation!$K$19/Inflation!$K$10)</f>
        <v>1.4706275967301019</v>
      </c>
      <c r="H29" s="4">
        <f>(H47/Currencies!$B$19)*(Inflation!$K$19/Inflation!$K$10)</f>
        <v>0.39211713653405128</v>
      </c>
      <c r="I29" s="4">
        <f>(I47/Currencies!$B$19)*(Inflation!$K$19/Inflation!$K$10)</f>
        <v>1.854471128553993</v>
      </c>
    </row>
    <row r="30" spans="1:9" x14ac:dyDescent="0.25">
      <c r="A30">
        <v>2005</v>
      </c>
      <c r="B30" s="4">
        <f>(B48/Currencies!$B$20)*(Inflation!$L$20/Inflation!$L$11)</f>
        <v>1.0956523803187448</v>
      </c>
      <c r="C30" s="4">
        <f>(C48/Currencies!$B$20)*(Inflation!$L$20/Inflation!$L$11)</f>
        <v>1.4135948061146901</v>
      </c>
      <c r="D30" s="4">
        <f>(D48/Currencies!$B$20)*(Inflation!$O$20/Inflation!$O$11)</f>
        <v>1.7335882880326696</v>
      </c>
      <c r="E30" s="4">
        <f>(E48/Currencies!$B$20)*(Inflation!$M$20/Inflation!$M$11)</f>
        <v>1.3641374644078921</v>
      </c>
      <c r="F30" s="4">
        <f>(F48/Currencies!$B$20)*(Inflation!$K$19/Inflation!$K$11)</f>
        <v>1.173919269978706</v>
      </c>
      <c r="G30" s="4">
        <f>(G48/Currencies!$B$20)*(Inflation!$K$19/Inflation!$K$11)</f>
        <v>1.4974610355658371</v>
      </c>
      <c r="H30" s="4">
        <f>(H48/Currencies!$B$20)*(Inflation!$K$19/Inflation!$K$11)</f>
        <v>0.43490189747273011</v>
      </c>
      <c r="I30" s="4">
        <f>(I48/Currencies!$B$20)*(Inflation!$K$19/Inflation!$K$11)</f>
        <v>1.7154846371854646</v>
      </c>
    </row>
    <row r="31" spans="1:9" x14ac:dyDescent="0.25">
      <c r="A31">
        <v>2006</v>
      </c>
      <c r="B31" s="4">
        <f>(B49/Currencies!$B$21)*(Inflation!$L$20/Inflation!$L$12)</f>
        <v>1.1073799942408751</v>
      </c>
      <c r="C31" s="4">
        <f>(C49/Currencies!$B$21)*(Inflation!$L$20/Inflation!$L$12)</f>
        <v>1.4456538664671839</v>
      </c>
      <c r="D31" s="4">
        <f>(D49/Currencies!$B$21)*(Inflation!$O$20/Inflation!$O$12)</f>
        <v>1.1551809783753897</v>
      </c>
      <c r="E31" s="4">
        <f>(E49/Currencies!$B$21)*(Inflation!$M$20/Inflation!$M$12)</f>
        <v>1.4282516286878253</v>
      </c>
      <c r="F31" s="4">
        <f>(F49/Currencies!$B$21)*(Inflation!$K$19/Inflation!$K$12)</f>
        <v>1.1037701501794959</v>
      </c>
      <c r="G31" s="4">
        <f>(G49/Currencies!$B$21)*(Inflation!$K$19/Inflation!$K$12)</f>
        <v>1.6506704258497409</v>
      </c>
      <c r="H31" s="4">
        <f>(H49/Currencies!$B$21)*(Inflation!$K$19/Inflation!$K$12)</f>
        <v>0.50584184290688217</v>
      </c>
      <c r="I31" s="4">
        <f>(I49/Currencies!$B$21)*(Inflation!$K$19/Inflation!$K$12)</f>
        <v>1.6001696660225835</v>
      </c>
    </row>
    <row r="32" spans="1:9" x14ac:dyDescent="0.25">
      <c r="A32">
        <v>2007</v>
      </c>
      <c r="B32" s="4">
        <f>(B50/Currencies!$B$22)*(Inflation!$L$20/Inflation!$L$13)</f>
        <v>1.3158149532071437</v>
      </c>
      <c r="C32" s="4">
        <f>(C50/Currencies!$B$22)*(Inflation!$L$20/Inflation!$L$13)</f>
        <v>1.6927208177059851</v>
      </c>
      <c r="D32" s="4">
        <f>(D50/Currencies!$B$22)*(Inflation!$O$20/Inflation!$O$13)</f>
        <v>1.2196923616533213</v>
      </c>
      <c r="E32" s="4">
        <f>(E50/Currencies!$B$22)*(Inflation!$M$20/Inflation!$M$13)</f>
        <v>1.5858879059550117</v>
      </c>
      <c r="F32" s="4">
        <f>(F50/Currencies!$B$22)*(Inflation!$K$19/Inflation!$K$13)</f>
        <v>1.100908774145702</v>
      </c>
      <c r="G32" s="4">
        <f>(G50/Currencies!$B$22)*(Inflation!$K$19/Inflation!$K$13)</f>
        <v>1.4824136886732706</v>
      </c>
      <c r="H32" s="4">
        <f>(H50/Currencies!$B$22)*(Inflation!$K$19/Inflation!$K$13)</f>
        <v>0.47717892778520382</v>
      </c>
      <c r="I32" s="4">
        <f>(I50/Currencies!$B$22)*(Inflation!$K$19/Inflation!$K$13)</f>
        <v>1.8732833799787481</v>
      </c>
    </row>
    <row r="33" spans="1:9" x14ac:dyDescent="0.25">
      <c r="A33">
        <v>2008</v>
      </c>
      <c r="B33" s="4">
        <f>(B51/Currencies!$B$23)*(Inflation!$L$20/Inflation!$L$14)</f>
        <v>1.2344380518222597</v>
      </c>
      <c r="C33" s="4">
        <f>(C51/Currencies!$B$23)*(Inflation!$L$20/Inflation!$L$14)</f>
        <v>1.5663430946614081</v>
      </c>
      <c r="D33" s="4">
        <f>(D51/Currencies!$B$23)*(Inflation!$O$20/Inflation!$O$14)</f>
        <v>1.1374349158038266</v>
      </c>
      <c r="E33" s="4">
        <f>(E51/Currencies!$B$23)*(Inflation!$M$20/Inflation!$M$14)</f>
        <v>1.4721837272835097</v>
      </c>
      <c r="F33" s="4">
        <f>(F51/Currencies!$B$23)*(Inflation!$K$19/Inflation!$K$14)</f>
        <v>1.1356247162698485</v>
      </c>
      <c r="G33" s="4">
        <f>(G51/Currencies!$B$23)*(Inflation!$K$19/Inflation!$K$14)</f>
        <v>1.3732822564997444</v>
      </c>
      <c r="H33" s="4">
        <f>(H51/Currencies!$B$23)*(Inflation!$K$19/Inflation!$K$14)</f>
        <v>0.54908374922368763</v>
      </c>
      <c r="I33" s="4">
        <f>(I51/Currencies!$B$23)*(Inflation!$K$19/Inflation!$K$14)</f>
        <v>1.4310371681682847</v>
      </c>
    </row>
    <row r="34" spans="1:9" x14ac:dyDescent="0.25">
      <c r="A34">
        <v>2009</v>
      </c>
      <c r="B34" s="4">
        <f>(B52/Currencies!$B$24)*(Inflation!$L$20/Inflation!$L$15)</f>
        <v>1.1731587229251088</v>
      </c>
      <c r="C34" s="4">
        <f>(C52/Currencies!$B$24)*(Inflation!$L$20/Inflation!$L$15)</f>
        <v>1.3447279847688471</v>
      </c>
      <c r="D34" s="4">
        <f>(D52/Currencies!$B$24)*(Inflation!$O$20/Inflation!$O$15)</f>
        <v>1.2317852047392603</v>
      </c>
      <c r="E34" s="4">
        <f>(E52/Currencies!$B$24)*(Inflation!$M$20/Inflation!$M$15)</f>
        <v>1.4831934021514799</v>
      </c>
      <c r="F34" s="4">
        <f>(F52/Currencies!$B$24)*(Inflation!$K$19/Inflation!$K$15)</f>
        <v>1.0907783703463452</v>
      </c>
      <c r="G34" s="4">
        <f>(G52/Currencies!$B$24)*(Inflation!$K$19/Inflation!$K$15)</f>
        <v>1.6062484164472677</v>
      </c>
      <c r="H34" s="4">
        <f>(H52/Currencies!$B$24)*(Inflation!$K$19/Inflation!$K$15)</f>
        <v>0.66158270978525446</v>
      </c>
      <c r="I34" s="4">
        <f>(I52/Currencies!$B$24)*(Inflation!$K$19/Inflation!$K$15)</f>
        <v>1.7313451395960684</v>
      </c>
    </row>
    <row r="35" spans="1:9" x14ac:dyDescent="0.25">
      <c r="A35">
        <v>2010</v>
      </c>
      <c r="B35" s="4">
        <f>(B53/Currencies!$B$25)*(Inflation!$L$20/Inflation!$L$16)</f>
        <v>1.2550182079712127</v>
      </c>
      <c r="C35" s="4">
        <f>(C53/Currencies!$B$25)*(Inflation!$L$20/Inflation!$L$16)</f>
        <v>1.3750381855856402</v>
      </c>
      <c r="D35" s="4">
        <f>(D53/Currencies!$B$25)*(Inflation!$O$20/Inflation!$O$16)</f>
        <v>1.5237740475857866</v>
      </c>
      <c r="E35" s="4">
        <f>(E53/Currencies!$B$25)*(Inflation!$M$20/Inflation!$M$16)</f>
        <v>1.666972624997221</v>
      </c>
      <c r="F35" s="4">
        <f>(F53/Currencies!$B$25)*(Inflation!$K$19/Inflation!$K$16)</f>
        <v>1.3936453688604824</v>
      </c>
      <c r="G35" s="4">
        <f>(G53/Currencies!$B$25)*(Inflation!$K$19/Inflation!$K$16)</f>
        <v>1.6959044428699184</v>
      </c>
      <c r="H35" s="4">
        <f>(H53/Currencies!$B$25)*(Inflation!$K$19/Inflation!$K$16)</f>
        <v>0.94164355834625479</v>
      </c>
      <c r="I35" s="4">
        <f>(I53/Currencies!$B$25)*(Inflation!$K$19/Inflation!$K$16)</f>
        <v>1.9287095739302682</v>
      </c>
    </row>
    <row r="36" spans="1:9" x14ac:dyDescent="0.25">
      <c r="A36">
        <v>2011</v>
      </c>
      <c r="B36" s="4">
        <f>(B54/Currencies!$B$26)*(Inflation!$L$20/Inflation!$L$17)</f>
        <v>1.2148436267061364</v>
      </c>
      <c r="C36" s="4">
        <f>(C54/Currencies!$B$26)*(Inflation!$L$20/Inflation!$L$17)</f>
        <v>1.524428396762336</v>
      </c>
      <c r="D36" s="4">
        <f>(D54/Currencies!$B$26)*(Inflation!$O$20/Inflation!$O$17)</f>
        <v>1.4497520110582871</v>
      </c>
      <c r="E36" s="4">
        <f>(E54/Currencies!$B$26)*(Inflation!$M$20/Inflation!$M$17)</f>
        <v>1.7159471349735129</v>
      </c>
      <c r="F36" s="4">
        <f>(F54/Currencies!$B$26)*(Inflation!$K$19/Inflation!$K$17)</f>
        <v>1.2763247043192125</v>
      </c>
      <c r="G36" s="4">
        <f>(G54/Currencies!$B$26)*(Inflation!$K$19/Inflation!$K$17)</f>
        <v>1.6749152169898038</v>
      </c>
      <c r="H36" s="4">
        <f>(H54/Currencies!$B$26)*(Inflation!$K$19/Inflation!$K$17)</f>
        <v>1.136071033688558</v>
      </c>
      <c r="I36" s="4">
        <f>(I54/Currencies!$B$26)*(Inflation!$K$19/Inflation!$K$17)</f>
        <v>1.8714928494729099</v>
      </c>
    </row>
    <row r="37" spans="1:9" x14ac:dyDescent="0.25">
      <c r="A37">
        <v>2012</v>
      </c>
      <c r="B37" s="4">
        <f>(B55/Currencies!$B$27)*(Inflation!$L$20/Inflation!$L$18)</f>
        <v>1.2416807834127781</v>
      </c>
      <c r="C37" s="4">
        <f>(C55/Currencies!$B$27)*(Inflation!$L$20/Inflation!$L$18)</f>
        <v>1.4266547624711123</v>
      </c>
      <c r="D37" s="4">
        <f>(D55/Currencies!$B$27)*(Inflation!$O$20/Inflation!$O$18)</f>
        <v>1.4144498228303637</v>
      </c>
      <c r="E37" s="4">
        <f>(E55/Currencies!$B$27)*(Inflation!$M$20/Inflation!$M$18)</f>
        <v>1.6843521823032837</v>
      </c>
      <c r="F37" s="4">
        <f>(F55/Currencies!$B$27)*(Inflation!$K$19/Inflation!$K$18)</f>
        <v>1.4160157633942339</v>
      </c>
      <c r="G37" s="4">
        <f>(G55/Currencies!$B$27)*(Inflation!$K$19/Inflation!$K$18)</f>
        <v>1.8644626538919669</v>
      </c>
      <c r="H37" s="4">
        <f>(H55/Currencies!$B$27)*(Inflation!$K$19/Inflation!$K$18)</f>
        <v>1.7028658863778654</v>
      </c>
      <c r="I37" s="4">
        <f>(I55/Currencies!$B$27)*(Inflation!$K$19/Inflation!$K$18)</f>
        <v>1.9420535205206022</v>
      </c>
    </row>
    <row r="38" spans="1:9" x14ac:dyDescent="0.25">
      <c r="A38">
        <v>2013</v>
      </c>
      <c r="B38" s="4">
        <f>(B56/Currencies!$B$28)*(Inflation!$L$20/Inflation!$L$19)</f>
        <v>1.2163957210324567</v>
      </c>
      <c r="C38" s="4">
        <f>(C56/Currencies!$B$28)*(Inflation!$L$20/Inflation!$L$19)</f>
        <v>1.4055406809697308</v>
      </c>
      <c r="D38" s="4">
        <f>(D56/Currencies!$B$28)*(Inflation!$O$20/Inflation!$O$19)</f>
        <v>1.2516277532212203</v>
      </c>
      <c r="E38" s="4">
        <f>(E56/Currencies!$B$28)*(Inflation!$M$20/Inflation!$M$19)</f>
        <v>1.7145554856305485</v>
      </c>
      <c r="F38" s="4">
        <f>(F56/Currencies!$B$28)*(Inflation!$K$19/Inflation!$K$19)</f>
        <v>1.4188345220653524</v>
      </c>
      <c r="G38" s="4">
        <f>(G56/Currencies!$B$28)*(Inflation!$K$19/Inflation!$K$19)</f>
        <v>1.776447401680294</v>
      </c>
      <c r="H38" s="4">
        <f>(H56/Currencies!$B$28)*(Inflation!$K$19/Inflation!$K$19)</f>
        <v>1.9343685030634084</v>
      </c>
      <c r="I38" s="4">
        <f>(I56/Currencies!$B$28)*(Inflation!$K$19/Inflation!$K$19)</f>
        <v>1.9354771183976422</v>
      </c>
    </row>
    <row r="39" spans="1:9" x14ac:dyDescent="0.25">
      <c r="A39">
        <v>2014</v>
      </c>
      <c r="B39" s="4">
        <f>(B57/Currencies!$B$28)*(Inflation!$L$20/Inflation!$L$20)</f>
        <v>1.2724584172718363</v>
      </c>
      <c r="C39" s="4">
        <f>(C57/Currencies!$B$28)*(Inflation!$L$20/Inflation!$L$20)</f>
        <v>1.5643050802948926</v>
      </c>
      <c r="D39" s="4">
        <f>(D57/Currencies!$B$28)*(Inflation!$O$20/Inflation!$O$20)</f>
        <v>1.2639208374403312</v>
      </c>
      <c r="E39" s="4">
        <f>(E57/Currencies!$B$28)*(Inflation!$M$20/Inflation!$M$20)</f>
        <v>1.794857812428029</v>
      </c>
      <c r="F39" s="4">
        <f>(F57/Currencies!$B$28)*(Inflation!$K$19/Inflation!$K$19)</f>
        <v>1.5663140533211382</v>
      </c>
      <c r="G39" s="4">
        <f>(G57/Currencies!$B$28)*(Inflation!$K$19/Inflation!$K$19)</f>
        <v>1.7946080229138315</v>
      </c>
      <c r="H39" s="4"/>
      <c r="I39" s="4"/>
    </row>
    <row r="42" spans="1:9" x14ac:dyDescent="0.25">
      <c r="A42" t="s">
        <v>31</v>
      </c>
      <c r="B42" s="3" t="s">
        <v>16</v>
      </c>
      <c r="C42" s="3" t="s">
        <v>15</v>
      </c>
      <c r="D42" s="3" t="s">
        <v>17</v>
      </c>
      <c r="E42" s="3" t="s">
        <v>18</v>
      </c>
      <c r="F42" s="3" t="s">
        <v>13</v>
      </c>
      <c r="G42" s="3" t="s">
        <v>56</v>
      </c>
      <c r="H42" s="3" t="s">
        <v>82</v>
      </c>
      <c r="I42" s="3" t="s">
        <v>84</v>
      </c>
    </row>
    <row r="43" spans="1:9" x14ac:dyDescent="0.25">
      <c r="A43">
        <v>2000</v>
      </c>
      <c r="B43" s="4">
        <f>B61/B79</f>
        <v>0.76995518215593151</v>
      </c>
      <c r="C43" s="4">
        <f>C61/C79</f>
        <v>1.0027746021870265</v>
      </c>
      <c r="D43" s="4">
        <f t="shared" ref="D43:I43" si="0">D61/D79</f>
        <v>0.85956508087379291</v>
      </c>
      <c r="E43" s="4">
        <f t="shared" si="0"/>
        <v>0.86893259226269437</v>
      </c>
      <c r="F43" s="4"/>
      <c r="G43" s="4">
        <f t="shared" si="0"/>
        <v>1.3680674343904053</v>
      </c>
      <c r="H43" s="4">
        <f t="shared" si="0"/>
        <v>0.3181249543004141</v>
      </c>
      <c r="I43" s="4">
        <f t="shared" si="0"/>
        <v>2.0042713807771113</v>
      </c>
    </row>
    <row r="44" spans="1:9" x14ac:dyDescent="0.25">
      <c r="A44">
        <v>2001</v>
      </c>
      <c r="B44" s="4">
        <f t="shared" ref="B44:I57" si="1">B62/B80</f>
        <v>0.79900204873493719</v>
      </c>
      <c r="C44" s="4">
        <f t="shared" ref="C44" si="2">C62/C80</f>
        <v>1.0232184161674338</v>
      </c>
      <c r="D44" s="4">
        <f t="shared" si="1"/>
        <v>0.74530966390411635</v>
      </c>
      <c r="E44" s="4">
        <f t="shared" si="1"/>
        <v>0.89004023615991557</v>
      </c>
      <c r="F44" s="4">
        <f t="shared" si="1"/>
        <v>1.0376751013573415</v>
      </c>
      <c r="G44" s="4">
        <f t="shared" si="1"/>
        <v>1.442693645326095</v>
      </c>
      <c r="H44" s="4">
        <f t="shared" si="1"/>
        <v>0.41343369919015965</v>
      </c>
      <c r="I44" s="4">
        <f t="shared" si="1"/>
        <v>1.7816929569707485</v>
      </c>
    </row>
    <row r="45" spans="1:9" x14ac:dyDescent="0.25">
      <c r="A45">
        <v>2002</v>
      </c>
      <c r="B45" s="4">
        <f t="shared" si="1"/>
        <v>0.88738578568068038</v>
      </c>
      <c r="C45" s="4">
        <f t="shared" ref="C45" si="3">C63/C81</f>
        <v>1.1303569285942834</v>
      </c>
      <c r="D45" s="4">
        <f t="shared" si="1"/>
        <v>0.61396875309245247</v>
      </c>
      <c r="E45" s="4">
        <f t="shared" si="1"/>
        <v>0.9443104509082656</v>
      </c>
      <c r="F45" s="4">
        <f t="shared" si="1"/>
        <v>1.0455758905078045</v>
      </c>
      <c r="G45" s="4">
        <f t="shared" si="1"/>
        <v>1.3711022609373367</v>
      </c>
      <c r="H45" s="4">
        <f t="shared" si="1"/>
        <v>0.39044216446740265</v>
      </c>
      <c r="I45" s="4">
        <f t="shared" si="1"/>
        <v>1.5434538122756531</v>
      </c>
    </row>
    <row r="46" spans="1:9" x14ac:dyDescent="0.25">
      <c r="A46">
        <v>2003</v>
      </c>
      <c r="B46" s="4">
        <f t="shared" si="1"/>
        <v>1.0323249096965437</v>
      </c>
      <c r="C46" s="4">
        <f t="shared" ref="C46" si="4">C64/C82</f>
        <v>1.3659839932138975</v>
      </c>
      <c r="D46" s="4">
        <f t="shared" si="1"/>
        <v>0.92661802081774647</v>
      </c>
      <c r="E46" s="4">
        <f t="shared" si="1"/>
        <v>1.1787213321783292</v>
      </c>
      <c r="F46" s="4">
        <f t="shared" si="1"/>
        <v>1.0741791413289941</v>
      </c>
      <c r="G46" s="4">
        <f t="shared" si="1"/>
        <v>1.4513917018973503</v>
      </c>
      <c r="H46" s="4">
        <f t="shared" si="1"/>
        <v>0.43378774481113769</v>
      </c>
      <c r="I46" s="4">
        <f t="shared" si="1"/>
        <v>1.8245238304428455</v>
      </c>
    </row>
    <row r="47" spans="1:9" x14ac:dyDescent="0.25">
      <c r="A47">
        <v>2004</v>
      </c>
      <c r="B47" s="4">
        <f t="shared" si="1"/>
        <v>1.0366242432393202</v>
      </c>
      <c r="C47" s="4">
        <f t="shared" ref="C47" si="5">C65/C83</f>
        <v>1.4025592063043013</v>
      </c>
      <c r="D47" s="4">
        <f t="shared" si="1"/>
        <v>1.1973805439837801</v>
      </c>
      <c r="E47" s="4">
        <f t="shared" si="1"/>
        <v>1.2888038173974152</v>
      </c>
      <c r="F47" s="4">
        <f t="shared" si="1"/>
        <v>1.2662567407294172</v>
      </c>
      <c r="G47" s="4">
        <f t="shared" si="1"/>
        <v>1.5553728117293022</v>
      </c>
      <c r="H47" s="4">
        <f t="shared" si="1"/>
        <v>0.41471296644662392</v>
      </c>
      <c r="I47" s="4">
        <f t="shared" si="1"/>
        <v>1.9613354053080487</v>
      </c>
    </row>
    <row r="48" spans="1:9" x14ac:dyDescent="0.25">
      <c r="A48">
        <v>2005</v>
      </c>
      <c r="B48" s="4">
        <f t="shared" si="1"/>
        <v>1.1433927005481908</v>
      </c>
      <c r="C48" s="4">
        <f t="shared" ref="C48" si="6">C66/C84</f>
        <v>1.4751886746909295</v>
      </c>
      <c r="D48" s="4">
        <f t="shared" si="1"/>
        <v>1.285607556674695</v>
      </c>
      <c r="E48" s="4">
        <f t="shared" si="1"/>
        <v>1.404969050888043</v>
      </c>
      <c r="F48" s="4">
        <f t="shared" si="1"/>
        <v>1.2675701305955154</v>
      </c>
      <c r="G48" s="4">
        <f t="shared" si="1"/>
        <v>1.6169228403996765</v>
      </c>
      <c r="H48" s="4">
        <f t="shared" si="1"/>
        <v>0.4695967338416257</v>
      </c>
      <c r="I48" s="4">
        <f t="shared" si="1"/>
        <v>1.8523395442952595</v>
      </c>
    </row>
    <row r="49" spans="1:9" x14ac:dyDescent="0.25">
      <c r="A49">
        <v>2006</v>
      </c>
      <c r="B49" s="4">
        <f t="shared" si="1"/>
        <v>1.1913736974815365</v>
      </c>
      <c r="C49" s="4">
        <f t="shared" ref="C49" si="7">C67/C85</f>
        <v>1.5553053162678447</v>
      </c>
      <c r="D49" s="4">
        <f t="shared" si="1"/>
        <v>0.89215083641306892</v>
      </c>
      <c r="E49" s="4">
        <f t="shared" si="1"/>
        <v>1.5181309825016389</v>
      </c>
      <c r="F49" s="4">
        <f t="shared" si="1"/>
        <v>1.2238776333225398</v>
      </c>
      <c r="G49" s="4">
        <f t="shared" si="1"/>
        <v>1.8302892262994794</v>
      </c>
      <c r="H49" s="4">
        <f t="shared" si="1"/>
        <v>0.56088535953949326</v>
      </c>
      <c r="I49" s="4">
        <f t="shared" si="1"/>
        <v>1.7742931926975558</v>
      </c>
    </row>
    <row r="50" spans="1:9" x14ac:dyDescent="0.25">
      <c r="A50">
        <v>2007</v>
      </c>
      <c r="B50" s="4">
        <f t="shared" si="1"/>
        <v>1.5767207984072691</v>
      </c>
      <c r="C50" s="4">
        <f t="shared" ref="C50" si="8">C68/C86</f>
        <v>2.0283612924968972</v>
      </c>
      <c r="D50" s="4">
        <f t="shared" si="1"/>
        <v>1.0914795702647802</v>
      </c>
      <c r="E50" s="4">
        <f t="shared" si="1"/>
        <v>1.8832381939951748</v>
      </c>
      <c r="F50" s="4">
        <f t="shared" si="1"/>
        <v>1.3623505436481207</v>
      </c>
      <c r="G50" s="4">
        <f t="shared" si="1"/>
        <v>1.8344545362013458</v>
      </c>
      <c r="H50" s="4">
        <f t="shared" si="1"/>
        <v>0.59049849265672483</v>
      </c>
      <c r="I50" s="4">
        <f t="shared" si="1"/>
        <v>2.3181472353160464</v>
      </c>
    </row>
    <row r="51" spans="1:9" x14ac:dyDescent="0.25">
      <c r="A51">
        <v>2008</v>
      </c>
      <c r="B51" s="4">
        <f t="shared" si="1"/>
        <v>1.6434415453184439</v>
      </c>
      <c r="C51" s="4">
        <f t="shared" ref="C51" si="9">C69/C87</f>
        <v>2.0853159153585965</v>
      </c>
      <c r="D51" s="4">
        <f t="shared" si="1"/>
        <v>1.201788322074435</v>
      </c>
      <c r="E51" s="4">
        <f t="shared" si="1"/>
        <v>1.9443705992179066</v>
      </c>
      <c r="F51" s="4">
        <f t="shared" si="1"/>
        <v>1.5498545968182162</v>
      </c>
      <c r="G51" s="4">
        <f t="shared" si="1"/>
        <v>1.8741999777497549</v>
      </c>
      <c r="H51" s="4">
        <f t="shared" si="1"/>
        <v>0.74936725185743269</v>
      </c>
      <c r="I51" s="4">
        <f t="shared" si="1"/>
        <v>1.953021540943918</v>
      </c>
    </row>
    <row r="52" spans="1:9" x14ac:dyDescent="0.25">
      <c r="A52">
        <v>2009</v>
      </c>
      <c r="B52" s="4">
        <f t="shared" si="1"/>
        <v>1.4916979576210039</v>
      </c>
      <c r="C52" s="4">
        <f t="shared" ref="C52" si="10">C70/C88</f>
        <v>1.7098521702451259</v>
      </c>
      <c r="D52" s="4">
        <f t="shared" si="1"/>
        <v>1.3234520775983993</v>
      </c>
      <c r="E52" s="4">
        <f t="shared" si="1"/>
        <v>1.87546263878419</v>
      </c>
      <c r="F52" s="4">
        <f t="shared" si="1"/>
        <v>1.413961761760947</v>
      </c>
      <c r="G52" s="4">
        <f t="shared" si="1"/>
        <v>2.0821588532456543</v>
      </c>
      <c r="H52" s="4">
        <f t="shared" si="1"/>
        <v>0.85760102997047294</v>
      </c>
      <c r="I52" s="4">
        <f t="shared" si="1"/>
        <v>2.2443201023707502</v>
      </c>
    </row>
    <row r="53" spans="1:9" x14ac:dyDescent="0.25">
      <c r="A53">
        <v>2010</v>
      </c>
      <c r="B53" s="4">
        <f t="shared" si="1"/>
        <v>1.5434524152031925</v>
      </c>
      <c r="C53" s="4">
        <f t="shared" ref="C53" si="11">C71/C89</f>
        <v>1.6910559504706828</v>
      </c>
      <c r="D53" s="4">
        <f t="shared" si="1"/>
        <v>1.6215763590250571</v>
      </c>
      <c r="E53" s="4">
        <f t="shared" si="1"/>
        <v>2.0472526739962933</v>
      </c>
      <c r="F53" s="4">
        <f t="shared" si="1"/>
        <v>1.7381241170136756</v>
      </c>
      <c r="G53" s="4">
        <f t="shared" si="1"/>
        <v>2.1150950436645402</v>
      </c>
      <c r="H53" s="4">
        <f t="shared" si="1"/>
        <v>1.1743973143831032</v>
      </c>
      <c r="I53" s="4">
        <f t="shared" si="1"/>
        <v>2.4054445270423539</v>
      </c>
    </row>
    <row r="54" spans="1:9" x14ac:dyDescent="0.25">
      <c r="A54">
        <v>2011</v>
      </c>
      <c r="B54" s="4">
        <f t="shared" si="1"/>
        <v>1.6133195479359621</v>
      </c>
      <c r="C54" s="4">
        <f t="shared" ref="C54" si="12">C72/C90</f>
        <v>2.0244499603571344</v>
      </c>
      <c r="D54" s="4">
        <f t="shared" si="1"/>
        <v>1.7002425212246068</v>
      </c>
      <c r="E54" s="4">
        <f t="shared" si="1"/>
        <v>2.2802275323740688</v>
      </c>
      <c r="F54" s="4">
        <f t="shared" si="1"/>
        <v>1.7121591262022569</v>
      </c>
      <c r="G54" s="4">
        <f t="shared" si="1"/>
        <v>2.246858784978043</v>
      </c>
      <c r="H54" s="4">
        <f t="shared" si="1"/>
        <v>1.5240121747713287</v>
      </c>
      <c r="I54" s="4">
        <f t="shared" si="1"/>
        <v>2.5105629868352892</v>
      </c>
    </row>
    <row r="55" spans="1:9" x14ac:dyDescent="0.25">
      <c r="A55">
        <v>2012</v>
      </c>
      <c r="B55" s="4">
        <f t="shared" si="1"/>
        <v>1.571960482082587</v>
      </c>
      <c r="C55" s="4">
        <f t="shared" ref="C55" si="13">C73/C91</f>
        <v>1.8061364387194314</v>
      </c>
      <c r="D55" s="4">
        <f t="shared" si="1"/>
        <v>1.6196497867524882</v>
      </c>
      <c r="E55" s="4">
        <f t="shared" si="1"/>
        <v>2.1211648543895705</v>
      </c>
      <c r="F55" s="4">
        <f t="shared" si="1"/>
        <v>1.791714809660268</v>
      </c>
      <c r="G55" s="4">
        <f t="shared" si="1"/>
        <v>2.3591441814385146</v>
      </c>
      <c r="H55" s="4">
        <f t="shared" si="1"/>
        <v>2.1546723605498701</v>
      </c>
      <c r="I55" s="4">
        <f t="shared" si="1"/>
        <v>2.457321552359629</v>
      </c>
    </row>
    <row r="56" spans="1:9" x14ac:dyDescent="0.25">
      <c r="A56">
        <v>2013</v>
      </c>
      <c r="B56" s="4">
        <f t="shared" si="1"/>
        <v>1.6020232940997929</v>
      </c>
      <c r="C56" s="4">
        <f t="shared" ref="C56" si="14">C74/C92</f>
        <v>1.8511318913611277</v>
      </c>
      <c r="D56" s="4">
        <f t="shared" si="1"/>
        <v>1.5571284705803001</v>
      </c>
      <c r="E56" s="4">
        <f t="shared" si="1"/>
        <v>2.251257201531649</v>
      </c>
      <c r="F56" s="4">
        <f t="shared" si="1"/>
        <v>1.8733510670363778</v>
      </c>
      <c r="G56" s="4">
        <f t="shared" si="1"/>
        <v>2.345523444571568</v>
      </c>
      <c r="H56" s="4">
        <f t="shared" si="1"/>
        <v>2.5540337811772562</v>
      </c>
      <c r="I56" s="4">
        <f t="shared" si="1"/>
        <v>2.5554975358907353</v>
      </c>
    </row>
    <row r="57" spans="1:9" x14ac:dyDescent="0.25">
      <c r="A57">
        <v>2014</v>
      </c>
      <c r="B57" s="4">
        <f t="shared" si="1"/>
        <v>1.6800841089527829</v>
      </c>
      <c r="C57" s="4">
        <f t="shared" ref="C57" si="15">C75/C93</f>
        <v>2.06542239124196</v>
      </c>
      <c r="D57" s="4">
        <f t="shared" si="1"/>
        <v>1.6688115581101544</v>
      </c>
      <c r="E57" s="4">
        <f t="shared" si="1"/>
        <v>2.3698315383502861</v>
      </c>
      <c r="F57" s="4">
        <f t="shared" si="1"/>
        <v>2.0680749287322984</v>
      </c>
      <c r="G57" s="4">
        <f t="shared" si="1"/>
        <v>2.369501730014163</v>
      </c>
      <c r="H57" s="4"/>
      <c r="I57" s="4"/>
    </row>
    <row r="60" spans="1:9" x14ac:dyDescent="0.25">
      <c r="A60" t="s">
        <v>24</v>
      </c>
      <c r="B60" s="3" t="s">
        <v>16</v>
      </c>
      <c r="C60" s="3" t="s">
        <v>15</v>
      </c>
      <c r="D60" s="3" t="s">
        <v>17</v>
      </c>
      <c r="E60" s="3" t="s">
        <v>18</v>
      </c>
      <c r="F60" s="3" t="s">
        <v>13</v>
      </c>
      <c r="G60" s="3" t="s">
        <v>56</v>
      </c>
      <c r="H60" s="3" t="s">
        <v>82</v>
      </c>
      <c r="I60" s="3" t="s">
        <v>84</v>
      </c>
    </row>
    <row r="61" spans="1:9" x14ac:dyDescent="0.25">
      <c r="A61">
        <v>2000</v>
      </c>
      <c r="B61" s="3">
        <v>490922782</v>
      </c>
      <c r="C61" s="3">
        <v>85073500</v>
      </c>
      <c r="D61" s="3">
        <v>160234463</v>
      </c>
      <c r="E61" s="3">
        <v>96575915</v>
      </c>
      <c r="G61" s="3">
        <v>549521636</v>
      </c>
      <c r="H61" s="3">
        <v>239292</v>
      </c>
      <c r="I61" s="3">
        <v>5981778</v>
      </c>
    </row>
    <row r="62" spans="1:9" x14ac:dyDescent="0.25">
      <c r="A62">
        <v>2001</v>
      </c>
      <c r="B62" s="3">
        <v>569475128</v>
      </c>
      <c r="C62" s="3">
        <v>121465545</v>
      </c>
      <c r="D62" s="3">
        <v>134233245</v>
      </c>
      <c r="E62" s="3">
        <v>92270854</v>
      </c>
      <c r="F62" s="3">
        <v>460185043</v>
      </c>
      <c r="G62" s="3">
        <v>562381442</v>
      </c>
      <c r="H62" s="3">
        <v>275881</v>
      </c>
      <c r="I62" s="3">
        <v>11619838</v>
      </c>
    </row>
    <row r="63" spans="1:9" x14ac:dyDescent="0.25">
      <c r="A63">
        <v>2002</v>
      </c>
      <c r="B63" s="3">
        <v>430906780</v>
      </c>
      <c r="C63" s="3">
        <v>65115504</v>
      </c>
      <c r="D63" s="3">
        <v>127393028</v>
      </c>
      <c r="E63" s="3">
        <v>115610004</v>
      </c>
      <c r="F63" s="3">
        <v>543731419</v>
      </c>
      <c r="G63" s="3">
        <v>595762445</v>
      </c>
      <c r="H63" s="3">
        <v>2289171</v>
      </c>
      <c r="I63" s="3">
        <v>18022407</v>
      </c>
    </row>
    <row r="64" spans="1:9" x14ac:dyDescent="0.25">
      <c r="A64">
        <v>2003</v>
      </c>
      <c r="B64" s="3">
        <v>538141924</v>
      </c>
      <c r="C64" s="3">
        <v>94075543</v>
      </c>
      <c r="D64" s="3">
        <v>183715365</v>
      </c>
      <c r="E64" s="3">
        <v>151919460</v>
      </c>
      <c r="F64" s="3">
        <v>757468130</v>
      </c>
      <c r="G64" s="3">
        <v>640786477</v>
      </c>
      <c r="H64" s="3">
        <v>5827030</v>
      </c>
      <c r="I64" s="3">
        <v>23258227</v>
      </c>
    </row>
    <row r="65" spans="1:9" x14ac:dyDescent="0.25">
      <c r="A65">
        <v>2004</v>
      </c>
      <c r="B65" s="3">
        <v>474377490</v>
      </c>
      <c r="C65" s="3">
        <v>92030719</v>
      </c>
      <c r="D65" s="3">
        <v>283911442</v>
      </c>
      <c r="E65" s="3">
        <v>133553306</v>
      </c>
      <c r="F65" s="3">
        <v>877898108</v>
      </c>
      <c r="G65" s="3">
        <v>727713993</v>
      </c>
      <c r="H65" s="3">
        <v>7381902</v>
      </c>
      <c r="I65" s="3">
        <v>21763011</v>
      </c>
    </row>
    <row r="66" spans="1:9" x14ac:dyDescent="0.25">
      <c r="A66">
        <v>2005</v>
      </c>
      <c r="B66" s="3">
        <v>576429270</v>
      </c>
      <c r="C66" s="3">
        <v>133993755</v>
      </c>
      <c r="D66" s="3">
        <v>295623051</v>
      </c>
      <c r="E66" s="3">
        <v>159921389</v>
      </c>
      <c r="F66" s="3">
        <v>930676998</v>
      </c>
      <c r="G66" s="3">
        <v>849582727</v>
      </c>
      <c r="H66" s="3">
        <v>9981998</v>
      </c>
      <c r="I66" s="3">
        <v>35152218</v>
      </c>
    </row>
    <row r="67" spans="1:9" x14ac:dyDescent="0.25">
      <c r="A67">
        <v>2006</v>
      </c>
      <c r="B67" s="3">
        <v>543672593</v>
      </c>
      <c r="C67" s="3">
        <v>138004597</v>
      </c>
      <c r="D67" s="3">
        <v>254176671</v>
      </c>
      <c r="E67" s="3">
        <v>191713309</v>
      </c>
      <c r="F67" s="3">
        <v>1002296043</v>
      </c>
      <c r="G67" s="3">
        <v>832246760</v>
      </c>
      <c r="H67" s="3">
        <v>19234445</v>
      </c>
      <c r="I67" s="3">
        <v>49466384</v>
      </c>
    </row>
    <row r="68" spans="1:9" x14ac:dyDescent="0.25">
      <c r="A68">
        <v>2007</v>
      </c>
      <c r="B68" s="3">
        <v>734055907</v>
      </c>
      <c r="C68" s="3">
        <v>140593003</v>
      </c>
      <c r="D68" s="3">
        <v>313139610</v>
      </c>
      <c r="E68" s="3">
        <v>208884385</v>
      </c>
      <c r="F68" s="3">
        <v>1039496855</v>
      </c>
      <c r="G68" s="3">
        <v>856281385</v>
      </c>
      <c r="H68" s="3">
        <v>32943644</v>
      </c>
      <c r="I68" s="3">
        <v>60493035</v>
      </c>
    </row>
    <row r="69" spans="1:9" x14ac:dyDescent="0.25">
      <c r="A69">
        <v>2008</v>
      </c>
      <c r="B69" s="3">
        <v>886890655</v>
      </c>
      <c r="C69" s="3">
        <v>174337995</v>
      </c>
      <c r="D69" s="3">
        <v>314290211</v>
      </c>
      <c r="E69" s="3">
        <v>268219953</v>
      </c>
      <c r="F69" s="3">
        <v>1291132800</v>
      </c>
      <c r="G69" s="3">
        <v>964195774</v>
      </c>
      <c r="H69" s="3">
        <v>47437070</v>
      </c>
      <c r="I69" s="3">
        <v>85705329</v>
      </c>
    </row>
    <row r="70" spans="1:9" x14ac:dyDescent="0.25">
      <c r="A70">
        <v>2009</v>
      </c>
      <c r="B70" s="3">
        <v>593633822</v>
      </c>
      <c r="C70" s="3">
        <v>161852240</v>
      </c>
      <c r="D70" s="3">
        <v>358492428</v>
      </c>
      <c r="E70" s="3">
        <v>226710378</v>
      </c>
      <c r="F70" s="3">
        <v>1197167367</v>
      </c>
      <c r="G70" s="3">
        <v>931826205</v>
      </c>
      <c r="H70" s="3">
        <v>85850489</v>
      </c>
      <c r="I70" s="3">
        <v>135834193</v>
      </c>
    </row>
    <row r="71" spans="1:9" x14ac:dyDescent="0.25">
      <c r="A71">
        <v>2010</v>
      </c>
      <c r="B71" s="3">
        <v>747942427</v>
      </c>
      <c r="C71" s="3">
        <v>137298292</v>
      </c>
      <c r="D71" s="3">
        <v>420833128</v>
      </c>
      <c r="E71" s="3">
        <v>259563518</v>
      </c>
      <c r="F71" s="3">
        <v>1354853547</v>
      </c>
      <c r="G71" s="3">
        <v>1030242567</v>
      </c>
      <c r="H71" s="3">
        <v>104942952</v>
      </c>
      <c r="I71" s="3">
        <v>184596815</v>
      </c>
    </row>
    <row r="72" spans="1:9" x14ac:dyDescent="0.25">
      <c r="A72">
        <v>2011</v>
      </c>
      <c r="B72" s="3">
        <v>809555276</v>
      </c>
      <c r="C72" s="3">
        <v>160644629</v>
      </c>
      <c r="D72" s="3">
        <v>430399232</v>
      </c>
      <c r="E72" s="3">
        <v>315626377</v>
      </c>
      <c r="F72" s="3">
        <v>1462022920</v>
      </c>
      <c r="G72" s="3">
        <v>1095438738</v>
      </c>
      <c r="H72" s="3">
        <v>162272604</v>
      </c>
      <c r="I72" s="3">
        <v>300803516</v>
      </c>
    </row>
    <row r="73" spans="1:9" x14ac:dyDescent="0.25">
      <c r="A73">
        <v>2012</v>
      </c>
      <c r="B73" s="3">
        <v>772411872</v>
      </c>
      <c r="C73" s="3">
        <v>121423970</v>
      </c>
      <c r="D73" s="3">
        <v>433261943</v>
      </c>
      <c r="E73" s="3">
        <v>271669489</v>
      </c>
      <c r="F73" s="3">
        <v>1455887104</v>
      </c>
      <c r="G73" s="3">
        <v>1150178749</v>
      </c>
      <c r="H73" s="3">
        <v>262135233</v>
      </c>
      <c r="I73" s="3">
        <v>365393399</v>
      </c>
    </row>
    <row r="74" spans="1:9" x14ac:dyDescent="0.25">
      <c r="A74">
        <v>2013</v>
      </c>
      <c r="B74" s="3">
        <v>816976937</v>
      </c>
      <c r="C74" s="3">
        <v>173090330</v>
      </c>
      <c r="D74" s="3">
        <v>441038751</v>
      </c>
      <c r="E74" s="3">
        <v>316163637</v>
      </c>
      <c r="F74" s="3">
        <v>1604924149</v>
      </c>
      <c r="G74" s="3">
        <v>1256194773</v>
      </c>
      <c r="H74" s="3">
        <v>268561280</v>
      </c>
      <c r="I74" s="3">
        <v>449889185</v>
      </c>
    </row>
    <row r="75" spans="1:9" x14ac:dyDescent="0.25">
      <c r="A75">
        <v>2014</v>
      </c>
      <c r="B75" s="3">
        <v>751781781</v>
      </c>
      <c r="C75" s="3">
        <v>182559302</v>
      </c>
      <c r="D75" s="3">
        <v>498014133</v>
      </c>
      <c r="E75" s="3">
        <v>344362439</v>
      </c>
      <c r="F75" s="3">
        <v>1513610815</v>
      </c>
      <c r="G75" s="3">
        <v>1185899199</v>
      </c>
    </row>
    <row r="78" spans="1:9" x14ac:dyDescent="0.25">
      <c r="A78" t="s">
        <v>30</v>
      </c>
      <c r="B78" s="3" t="s">
        <v>16</v>
      </c>
      <c r="C78" s="3" t="s">
        <v>15</v>
      </c>
      <c r="D78" s="3" t="s">
        <v>17</v>
      </c>
      <c r="E78" s="3" t="s">
        <v>18</v>
      </c>
      <c r="F78" s="3" t="s">
        <v>13</v>
      </c>
      <c r="G78" s="3" t="s">
        <v>56</v>
      </c>
      <c r="H78" s="3" t="s">
        <v>82</v>
      </c>
      <c r="I78" s="3" t="s">
        <v>84</v>
      </c>
    </row>
    <row r="79" spans="1:9" x14ac:dyDescent="0.25">
      <c r="A79">
        <v>2000</v>
      </c>
      <c r="B79" s="3">
        <v>637599166</v>
      </c>
      <c r="C79" s="3">
        <v>84838108</v>
      </c>
      <c r="D79" s="3">
        <v>186413416</v>
      </c>
      <c r="E79" s="3">
        <v>111143161</v>
      </c>
      <c r="G79" s="3">
        <v>401677302</v>
      </c>
      <c r="H79" s="3">
        <v>752195</v>
      </c>
      <c r="I79" s="3">
        <v>2984515</v>
      </c>
    </row>
    <row r="80" spans="1:9" x14ac:dyDescent="0.25">
      <c r="A80">
        <v>2001</v>
      </c>
      <c r="B80" s="3">
        <v>712733001</v>
      </c>
      <c r="C80" s="3">
        <v>118709303</v>
      </c>
      <c r="D80" s="3">
        <v>180103991</v>
      </c>
      <c r="E80" s="3">
        <v>103670430</v>
      </c>
      <c r="F80" s="3">
        <v>443477002</v>
      </c>
      <c r="G80" s="3">
        <v>389813488</v>
      </c>
      <c r="H80" s="3">
        <v>667292</v>
      </c>
      <c r="I80" s="3">
        <v>6521796</v>
      </c>
    </row>
    <row r="81" spans="1:9" x14ac:dyDescent="0.25">
      <c r="A81">
        <v>2002</v>
      </c>
      <c r="B81" s="3">
        <v>485591258</v>
      </c>
      <c r="C81" s="3">
        <v>57606144</v>
      </c>
      <c r="D81" s="3">
        <v>207491061</v>
      </c>
      <c r="E81" s="3">
        <v>122427962</v>
      </c>
      <c r="F81" s="3">
        <v>520030563</v>
      </c>
      <c r="G81" s="3">
        <v>434513502</v>
      </c>
      <c r="H81" s="3">
        <v>5863022</v>
      </c>
      <c r="I81" s="3">
        <v>11676674</v>
      </c>
    </row>
    <row r="82" spans="1:9" x14ac:dyDescent="0.25">
      <c r="A82">
        <v>2003</v>
      </c>
      <c r="B82" s="3">
        <v>521291232</v>
      </c>
      <c r="C82" s="3">
        <v>68870165</v>
      </c>
      <c r="D82" s="3">
        <v>198264399</v>
      </c>
      <c r="E82" s="3">
        <v>128884967</v>
      </c>
      <c r="F82" s="3">
        <v>705159969</v>
      </c>
      <c r="G82" s="3">
        <v>441497961</v>
      </c>
      <c r="H82" s="3">
        <v>13432906</v>
      </c>
      <c r="I82" s="3">
        <v>12747560</v>
      </c>
    </row>
    <row r="83" spans="1:9" x14ac:dyDescent="0.25">
      <c r="A83">
        <v>2004</v>
      </c>
      <c r="B83" s="3">
        <v>457617592</v>
      </c>
      <c r="C83" s="3">
        <v>65616281</v>
      </c>
      <c r="D83" s="3">
        <v>237110452</v>
      </c>
      <c r="E83" s="3">
        <v>103625784</v>
      </c>
      <c r="F83" s="3">
        <v>693301824</v>
      </c>
      <c r="G83" s="3">
        <v>467871103</v>
      </c>
      <c r="H83" s="3">
        <v>17800027</v>
      </c>
      <c r="I83" s="3">
        <v>11096017</v>
      </c>
    </row>
    <row r="84" spans="1:9" x14ac:dyDescent="0.25">
      <c r="A84">
        <v>2005</v>
      </c>
      <c r="B84" s="3">
        <v>504139365</v>
      </c>
      <c r="C84" s="3">
        <v>90831605</v>
      </c>
      <c r="D84" s="3">
        <v>229948128</v>
      </c>
      <c r="E84" s="3">
        <v>113825560</v>
      </c>
      <c r="F84" s="3">
        <v>734221307</v>
      </c>
      <c r="G84" s="3">
        <v>525431830</v>
      </c>
      <c r="H84" s="3">
        <v>21256532</v>
      </c>
      <c r="I84" s="3">
        <v>18977200</v>
      </c>
    </row>
    <row r="85" spans="1:9" x14ac:dyDescent="0.25">
      <c r="A85">
        <v>2006</v>
      </c>
      <c r="B85" s="3">
        <v>456340940</v>
      </c>
      <c r="C85" s="3">
        <v>88731515</v>
      </c>
      <c r="D85" s="3">
        <v>284903248</v>
      </c>
      <c r="E85" s="3">
        <v>126282456</v>
      </c>
      <c r="F85" s="3">
        <v>818951189</v>
      </c>
      <c r="G85" s="3">
        <v>454707785</v>
      </c>
      <c r="H85" s="3">
        <v>34293006</v>
      </c>
      <c r="I85" s="3">
        <v>27879487</v>
      </c>
    </row>
    <row r="86" spans="1:9" x14ac:dyDescent="0.25">
      <c r="A86">
        <v>2007</v>
      </c>
      <c r="B86" s="3">
        <v>465558587</v>
      </c>
      <c r="C86" s="3">
        <v>69313590</v>
      </c>
      <c r="D86" s="3">
        <v>286894614</v>
      </c>
      <c r="E86" s="3">
        <v>110917666</v>
      </c>
      <c r="F86" s="3">
        <v>763017169</v>
      </c>
      <c r="G86" s="3">
        <v>466777109</v>
      </c>
      <c r="H86" s="3">
        <v>55789548</v>
      </c>
      <c r="I86" s="3">
        <v>26095424</v>
      </c>
    </row>
    <row r="87" spans="1:9" x14ac:dyDescent="0.25">
      <c r="A87">
        <v>2008</v>
      </c>
      <c r="B87" s="3">
        <v>539654518</v>
      </c>
      <c r="C87" s="3">
        <v>83602678</v>
      </c>
      <c r="D87" s="3">
        <v>261518776</v>
      </c>
      <c r="E87" s="3">
        <v>137946929</v>
      </c>
      <c r="F87" s="3">
        <v>833067052</v>
      </c>
      <c r="G87" s="3">
        <v>514457254</v>
      </c>
      <c r="H87" s="3">
        <v>63302833</v>
      </c>
      <c r="I87" s="3">
        <v>43883453</v>
      </c>
    </row>
    <row r="88" spans="1:9" x14ac:dyDescent="0.25">
      <c r="A88">
        <v>2009</v>
      </c>
      <c r="B88" s="3">
        <v>397958460</v>
      </c>
      <c r="C88" s="3">
        <v>94658616</v>
      </c>
      <c r="D88" s="3">
        <v>270876773</v>
      </c>
      <c r="E88" s="3">
        <v>120882375</v>
      </c>
      <c r="F88" s="3">
        <v>846675914</v>
      </c>
      <c r="G88" s="3">
        <v>447528873</v>
      </c>
      <c r="H88" s="3">
        <v>100105394</v>
      </c>
      <c r="I88" s="3">
        <v>60523538</v>
      </c>
    </row>
    <row r="89" spans="1:9" x14ac:dyDescent="0.25">
      <c r="A89">
        <v>2010</v>
      </c>
      <c r="B89" s="3">
        <v>484590532</v>
      </c>
      <c r="C89" s="3">
        <v>81190863</v>
      </c>
      <c r="D89" s="3">
        <v>259521006</v>
      </c>
      <c r="E89" s="3">
        <v>126786264</v>
      </c>
      <c r="F89" s="3">
        <v>779491829</v>
      </c>
      <c r="G89" s="3">
        <v>487090436</v>
      </c>
      <c r="H89" s="3">
        <v>89358985</v>
      </c>
      <c r="I89" s="3">
        <v>76741248</v>
      </c>
    </row>
    <row r="90" spans="1:9" x14ac:dyDescent="0.25">
      <c r="A90">
        <v>2011</v>
      </c>
      <c r="B90" s="3">
        <v>501794748</v>
      </c>
      <c r="C90" s="3">
        <v>79352235</v>
      </c>
      <c r="D90" s="3">
        <v>253139906</v>
      </c>
      <c r="E90" s="3">
        <v>138418808</v>
      </c>
      <c r="F90" s="3">
        <v>853905982</v>
      </c>
      <c r="G90" s="3">
        <v>487542317</v>
      </c>
      <c r="H90" s="3">
        <v>106477236</v>
      </c>
      <c r="I90" s="3">
        <v>119815164</v>
      </c>
    </row>
    <row r="91" spans="1:9" x14ac:dyDescent="0.25">
      <c r="A91">
        <v>2012</v>
      </c>
      <c r="B91" s="3">
        <v>491368505</v>
      </c>
      <c r="C91" s="3">
        <v>67228570</v>
      </c>
      <c r="D91" s="3">
        <v>267503473</v>
      </c>
      <c r="E91" s="3">
        <v>128075613</v>
      </c>
      <c r="F91" s="3">
        <v>812566317</v>
      </c>
      <c r="G91" s="3">
        <v>487540676</v>
      </c>
      <c r="H91" s="3">
        <v>121658976</v>
      </c>
      <c r="I91" s="3">
        <v>148695802</v>
      </c>
    </row>
    <row r="92" spans="1:9" x14ac:dyDescent="0.25">
      <c r="A92">
        <v>2013</v>
      </c>
      <c r="B92" s="3">
        <v>509965704</v>
      </c>
      <c r="C92" s="3">
        <v>93505131</v>
      </c>
      <c r="D92" s="3">
        <v>283238512</v>
      </c>
      <c r="E92" s="3">
        <v>140438701</v>
      </c>
      <c r="F92" s="3">
        <v>856712966</v>
      </c>
      <c r="G92" s="3">
        <v>535571186</v>
      </c>
      <c r="H92" s="3">
        <v>105151812</v>
      </c>
      <c r="I92" s="3">
        <v>176047591</v>
      </c>
    </row>
    <row r="93" spans="1:9" x14ac:dyDescent="0.25">
      <c r="A93">
        <v>2014</v>
      </c>
      <c r="B93" s="3">
        <v>447466753</v>
      </c>
      <c r="C93" s="3">
        <v>88388362</v>
      </c>
      <c r="D93" s="3">
        <v>298424427</v>
      </c>
      <c r="E93" s="3">
        <v>145310936</v>
      </c>
      <c r="F93" s="3">
        <v>731893605</v>
      </c>
      <c r="G93" s="3">
        <v>500484631</v>
      </c>
    </row>
  </sheetData>
  <pageMargins left="0.7" right="0.7" top="0.75" bottom="0.75" header="0.3" footer="0.3"/>
  <ignoredErrors>
    <ignoredError sqref="E26:E39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3" zoomScale="80" zoomScaleNormal="80" workbookViewId="0">
      <selection activeCell="O20" sqref="O20:O21"/>
    </sheetView>
  </sheetViews>
  <sheetFormatPr baseColWidth="10" defaultRowHeight="15" x14ac:dyDescent="0.25"/>
  <cols>
    <col min="1" max="1" width="7.42578125" style="25" customWidth="1"/>
    <col min="2" max="7" width="14.85546875" style="25" customWidth="1"/>
    <col min="8" max="8" width="18.5703125" style="25" customWidth="1"/>
    <col min="9" max="11" width="14.85546875" style="25" customWidth="1"/>
    <col min="12" max="12" width="14.5703125" style="25" customWidth="1"/>
    <col min="13" max="13" width="15" style="25" customWidth="1"/>
    <col min="14" max="14" width="14.140625" style="25" customWidth="1"/>
    <col min="15" max="16384" width="11.42578125" style="25"/>
  </cols>
  <sheetData>
    <row r="1" spans="1:15" s="23" customFormat="1" ht="24" customHeight="1" x14ac:dyDescent="0.25">
      <c r="A1" s="5" t="s">
        <v>61</v>
      </c>
    </row>
    <row r="2" spans="1:15" ht="15" customHeight="1" x14ac:dyDescent="0.25">
      <c r="A2" s="24"/>
      <c r="B2" s="24"/>
      <c r="C2" s="24"/>
    </row>
    <row r="4" spans="1:15" ht="31.5" x14ac:dyDescent="0.25">
      <c r="B4" s="26" t="s">
        <v>62</v>
      </c>
      <c r="C4" s="26" t="s">
        <v>13</v>
      </c>
      <c r="D4" s="26" t="s">
        <v>63</v>
      </c>
      <c r="E4" s="26" t="s">
        <v>64</v>
      </c>
      <c r="F4" s="26" t="s">
        <v>65</v>
      </c>
      <c r="G4" s="26" t="s">
        <v>66</v>
      </c>
      <c r="H4" s="26" t="s">
        <v>56</v>
      </c>
      <c r="I4" s="26" t="s">
        <v>57</v>
      </c>
      <c r="J4" s="26" t="s">
        <v>58</v>
      </c>
      <c r="K4" s="26" t="s">
        <v>6</v>
      </c>
      <c r="L4" s="26" t="s">
        <v>16</v>
      </c>
      <c r="M4" s="26" t="s">
        <v>67</v>
      </c>
      <c r="N4" s="26" t="s">
        <v>68</v>
      </c>
      <c r="O4" s="26" t="s">
        <v>17</v>
      </c>
    </row>
    <row r="5" spans="1:15" ht="27.75" customHeight="1" x14ac:dyDescent="0.25">
      <c r="A5" s="25" t="s">
        <v>0</v>
      </c>
      <c r="B5" s="27" t="s">
        <v>69</v>
      </c>
      <c r="C5" s="27" t="s">
        <v>69</v>
      </c>
      <c r="D5" s="27" t="s">
        <v>69</v>
      </c>
      <c r="E5" s="27" t="s">
        <v>69</v>
      </c>
      <c r="F5" s="27" t="s">
        <v>69</v>
      </c>
      <c r="G5" s="27" t="s">
        <v>70</v>
      </c>
      <c r="H5" s="27" t="s">
        <v>71</v>
      </c>
      <c r="I5" s="27" t="s">
        <v>72</v>
      </c>
      <c r="J5" s="27" t="s">
        <v>72</v>
      </c>
      <c r="K5" s="27" t="s">
        <v>72</v>
      </c>
      <c r="L5" s="27" t="s">
        <v>72</v>
      </c>
      <c r="M5" s="27" t="s">
        <v>72</v>
      </c>
      <c r="N5" s="27" t="s">
        <v>72</v>
      </c>
    </row>
    <row r="6" spans="1:15" x14ac:dyDescent="0.25">
      <c r="A6" s="25">
        <v>2000</v>
      </c>
      <c r="B6" s="28">
        <v>71.288806289908322</v>
      </c>
      <c r="C6" s="28">
        <v>95.140162374195668</v>
      </c>
      <c r="D6" s="28">
        <v>95.140162374195668</v>
      </c>
      <c r="E6" s="28">
        <v>96.246644209230354</v>
      </c>
      <c r="F6" s="28">
        <v>97.963481538567166</v>
      </c>
      <c r="G6" s="28">
        <v>99.733333333333334</v>
      </c>
      <c r="H6" s="28">
        <v>89.45</v>
      </c>
      <c r="I6" s="28">
        <v>93.1</v>
      </c>
      <c r="J6" s="28">
        <v>90.71</v>
      </c>
      <c r="K6" s="28">
        <v>91.5</v>
      </c>
      <c r="L6" s="28">
        <v>89.4</v>
      </c>
      <c r="M6" s="28">
        <v>89.52</v>
      </c>
      <c r="N6" s="28">
        <v>89.45</v>
      </c>
      <c r="O6" s="35">
        <f>O7/1.0573</f>
        <v>80.531269177111554</v>
      </c>
    </row>
    <row r="7" spans="1:15" x14ac:dyDescent="0.25">
      <c r="A7" s="25">
        <v>2001</v>
      </c>
      <c r="B7" s="29">
        <v>127.39583445336376</v>
      </c>
      <c r="C7" s="29">
        <v>103.21962574388104</v>
      </c>
      <c r="D7" s="29">
        <v>103.21962574388104</v>
      </c>
      <c r="E7" s="29">
        <v>105.70099690497769</v>
      </c>
      <c r="F7" s="29">
        <v>108.10868553377536</v>
      </c>
      <c r="G7" s="29">
        <f>169.17/1.65</f>
        <v>102.52727272727273</v>
      </c>
      <c r="H7" s="28">
        <v>91.23</v>
      </c>
      <c r="I7" s="28">
        <v>94</v>
      </c>
      <c r="J7" s="28">
        <v>92.37</v>
      </c>
      <c r="K7" s="28">
        <v>93.2</v>
      </c>
      <c r="L7" s="28">
        <v>91.4</v>
      </c>
      <c r="M7" s="28">
        <v>91.52</v>
      </c>
      <c r="N7" s="28">
        <v>91.55</v>
      </c>
      <c r="O7" s="35">
        <f>O8/1.0947</f>
        <v>85.14571090096004</v>
      </c>
    </row>
    <row r="8" spans="1:15" x14ac:dyDescent="0.25">
      <c r="A8" s="25">
        <v>2002</v>
      </c>
      <c r="B8" s="29">
        <v>148.45086645624701</v>
      </c>
      <c r="C8" s="29">
        <v>110.83182320181741</v>
      </c>
      <c r="D8" s="29">
        <v>110.83182320181741</v>
      </c>
      <c r="E8" s="29">
        <v>116.9713240197671</v>
      </c>
      <c r="F8" s="29">
        <v>110.71823710293992</v>
      </c>
      <c r="G8" s="29">
        <f>179.78/1.65</f>
        <v>108.95757575757577</v>
      </c>
      <c r="H8" s="28">
        <v>92.89</v>
      </c>
      <c r="I8" s="28">
        <v>95</v>
      </c>
      <c r="J8" s="28">
        <v>94.07</v>
      </c>
      <c r="K8" s="28">
        <v>95.1</v>
      </c>
      <c r="L8" s="28">
        <v>93.5</v>
      </c>
      <c r="M8" s="28">
        <v>93.58</v>
      </c>
      <c r="N8" s="28">
        <v>93.7</v>
      </c>
      <c r="O8" s="35">
        <f>O9/1.0584</f>
        <v>93.209009723280957</v>
      </c>
    </row>
    <row r="9" spans="1:15" x14ac:dyDescent="0.25">
      <c r="A9" s="25">
        <v>2003</v>
      </c>
      <c r="B9" s="29">
        <v>163.42142390482766</v>
      </c>
      <c r="C9" s="29">
        <v>119.0270375103223</v>
      </c>
      <c r="D9" s="29">
        <v>119.0270375103223</v>
      </c>
      <c r="E9" s="29">
        <v>127.69788478309194</v>
      </c>
      <c r="F9" s="29">
        <v>125.67050977818811</v>
      </c>
      <c r="G9" s="29">
        <f>180.92/1.65</f>
        <v>109.64848484848484</v>
      </c>
      <c r="H9" s="28">
        <v>94.82</v>
      </c>
      <c r="I9" s="28">
        <v>96.7</v>
      </c>
      <c r="J9" s="28">
        <v>95.89</v>
      </c>
      <c r="K9" s="28">
        <v>96.4</v>
      </c>
      <c r="L9" s="28">
        <v>95.7</v>
      </c>
      <c r="M9" s="28">
        <v>95.59</v>
      </c>
      <c r="N9" s="28">
        <v>95.81</v>
      </c>
      <c r="O9" s="35">
        <f>O10/0.9932</f>
        <v>98.652415891120569</v>
      </c>
    </row>
    <row r="10" spans="1:15" x14ac:dyDescent="0.25">
      <c r="A10" s="25">
        <v>2004</v>
      </c>
      <c r="B10" s="29">
        <v>169.83246630244028</v>
      </c>
      <c r="C10" s="29">
        <v>126.39188877354827</v>
      </c>
      <c r="D10" s="29">
        <v>126.39188877354827</v>
      </c>
      <c r="E10" s="29">
        <v>141.76912159504798</v>
      </c>
      <c r="F10" s="29">
        <v>189.5907887407769</v>
      </c>
      <c r="G10" s="29">
        <f>181.37/1.65</f>
        <v>109.92121212121214</v>
      </c>
      <c r="H10" s="28">
        <v>97.87</v>
      </c>
      <c r="I10" s="28">
        <v>98</v>
      </c>
      <c r="J10" s="28">
        <v>98.14</v>
      </c>
      <c r="K10" s="28">
        <v>98.1</v>
      </c>
      <c r="L10" s="28">
        <v>97.8</v>
      </c>
      <c r="M10" s="28">
        <v>97.77</v>
      </c>
      <c r="N10" s="28">
        <v>97.86</v>
      </c>
      <c r="O10" s="35">
        <f>O11/1.0206</f>
        <v>97.981579463060953</v>
      </c>
    </row>
    <row r="11" spans="1:15" x14ac:dyDescent="0.25">
      <c r="A11" s="25">
        <v>2005</v>
      </c>
      <c r="B11" s="29">
        <v>172.85751579836472</v>
      </c>
      <c r="C11" s="29">
        <v>133.25557736924986</v>
      </c>
      <c r="D11" s="29">
        <v>133.25557736924986</v>
      </c>
      <c r="E11" s="29">
        <v>160.79068415382773</v>
      </c>
      <c r="F11" s="29">
        <v>225.20887857954935</v>
      </c>
      <c r="G11" s="29">
        <f>184.98/1.65</f>
        <v>112.10909090909091</v>
      </c>
      <c r="H11" s="28">
        <v>101.3</v>
      </c>
      <c r="I11" s="28">
        <v>100</v>
      </c>
      <c r="J11" s="28">
        <v>100</v>
      </c>
      <c r="K11" s="28">
        <v>100</v>
      </c>
      <c r="L11" s="28">
        <v>100</v>
      </c>
      <c r="M11" s="28">
        <v>100</v>
      </c>
      <c r="N11" s="28">
        <v>100</v>
      </c>
      <c r="O11" s="35">
        <v>100</v>
      </c>
    </row>
    <row r="12" spans="1:15" x14ac:dyDescent="0.25">
      <c r="A12" s="25">
        <v>2006</v>
      </c>
      <c r="B12" s="29">
        <v>178.68417363426465</v>
      </c>
      <c r="C12" s="29">
        <v>139.33619642109204</v>
      </c>
      <c r="D12" s="29">
        <v>139.33619642109204</v>
      </c>
      <c r="E12" s="29">
        <v>182.00783160342675</v>
      </c>
      <c r="F12" s="29">
        <v>243.78705448774195</v>
      </c>
      <c r="G12" s="29">
        <f>194.06/1.65</f>
        <v>117.61212121212122</v>
      </c>
      <c r="H12" s="28">
        <v>104.19</v>
      </c>
      <c r="I12" s="28">
        <v>102.3</v>
      </c>
      <c r="J12" s="28">
        <v>101.91</v>
      </c>
      <c r="K12" s="28">
        <v>101.8</v>
      </c>
      <c r="L12" s="28">
        <v>102.2</v>
      </c>
      <c r="M12" s="28">
        <v>102.31</v>
      </c>
      <c r="N12" s="28">
        <v>102.18</v>
      </c>
      <c r="O12" s="35">
        <v>103.24</v>
      </c>
    </row>
    <row r="13" spans="1:15" x14ac:dyDescent="0.25">
      <c r="A13" s="25">
        <v>2007</v>
      </c>
      <c r="B13" s="29">
        <v>183.47956459655398</v>
      </c>
      <c r="C13" s="29">
        <v>145.90137383729027</v>
      </c>
      <c r="D13" s="29">
        <v>145.90137383729027</v>
      </c>
      <c r="E13" s="29">
        <v>198.73809074742223</v>
      </c>
      <c r="F13" s="29">
        <v>254.4266998328971</v>
      </c>
      <c r="G13" s="29">
        <f>196.24/1.65</f>
        <v>118.93333333333335</v>
      </c>
      <c r="H13" s="28">
        <v>106.96</v>
      </c>
      <c r="I13" s="28">
        <v>104.7</v>
      </c>
      <c r="J13" s="28">
        <v>103.55</v>
      </c>
      <c r="K13" s="28">
        <v>104.1</v>
      </c>
      <c r="L13" s="28">
        <v>104.3</v>
      </c>
      <c r="M13" s="28">
        <v>104.73</v>
      </c>
      <c r="N13" s="28">
        <v>104.36</v>
      </c>
      <c r="O13" s="35">
        <f>O12*1.0617</f>
        <v>109.609908</v>
      </c>
    </row>
    <row r="14" spans="1:15" x14ac:dyDescent="0.25">
      <c r="A14" s="25">
        <v>2008</v>
      </c>
      <c r="B14" s="29">
        <v>191.16250280495299</v>
      </c>
      <c r="C14" s="29">
        <v>154.65114517665427</v>
      </c>
      <c r="D14" s="29">
        <v>154.65114517665427</v>
      </c>
      <c r="E14" s="29">
        <v>219.72178929908861</v>
      </c>
      <c r="F14" s="29">
        <v>277.44569156931715</v>
      </c>
      <c r="G14" s="29">
        <f>206.72/1.65</f>
        <v>125.2848484848485</v>
      </c>
      <c r="H14" s="28">
        <v>109.3</v>
      </c>
      <c r="I14" s="28">
        <v>108.5</v>
      </c>
      <c r="J14" s="28">
        <v>106.82</v>
      </c>
      <c r="K14" s="28">
        <v>107</v>
      </c>
      <c r="L14" s="28">
        <v>108</v>
      </c>
      <c r="M14" s="28">
        <v>108.56</v>
      </c>
      <c r="N14" s="28">
        <v>107.78</v>
      </c>
      <c r="O14" s="35">
        <f>O13*1.1004</f>
        <v>120.61474276320001</v>
      </c>
    </row>
    <row r="15" spans="1:15" x14ac:dyDescent="0.25">
      <c r="A15" s="25">
        <v>2009</v>
      </c>
      <c r="B15" s="29">
        <v>207.14713934591742</v>
      </c>
      <c r="C15" s="29">
        <v>165.75224487908412</v>
      </c>
      <c r="D15" s="29">
        <v>165.75224487908412</v>
      </c>
      <c r="E15" s="29">
        <v>249.39621880798893</v>
      </c>
      <c r="F15" s="29">
        <v>287.65498981359252</v>
      </c>
      <c r="G15" s="29">
        <f>213/1.65</f>
        <v>129.09090909090909</v>
      </c>
      <c r="H15" s="28">
        <v>109.79</v>
      </c>
      <c r="I15" s="28">
        <v>110.8</v>
      </c>
      <c r="J15" s="28">
        <v>106.93</v>
      </c>
      <c r="K15" s="28">
        <v>107.2</v>
      </c>
      <c r="L15" s="28">
        <v>108.8</v>
      </c>
      <c r="M15" s="28">
        <v>109.63</v>
      </c>
      <c r="N15" s="28">
        <v>108.09</v>
      </c>
      <c r="O15" s="35">
        <f>O14*1.0726</f>
        <v>129.37137308780834</v>
      </c>
    </row>
    <row r="16" spans="1:15" x14ac:dyDescent="0.25">
      <c r="A16" s="25">
        <v>2010</v>
      </c>
      <c r="B16" s="29">
        <v>216.34260230227869</v>
      </c>
      <c r="C16" s="29">
        <v>169.23023457056081</v>
      </c>
      <c r="D16" s="29">
        <v>169.23023457056081</v>
      </c>
      <c r="E16" s="29">
        <v>262.72164172979257</v>
      </c>
      <c r="F16" s="29">
        <v>307.36854956240416</v>
      </c>
      <c r="G16" s="29">
        <f>215.73/1.65</f>
        <v>130.74545454545455</v>
      </c>
      <c r="H16" s="28">
        <v>111.79</v>
      </c>
      <c r="I16" s="28">
        <v>114.5</v>
      </c>
      <c r="J16" s="28">
        <v>108.79</v>
      </c>
      <c r="K16" s="28">
        <v>108.4</v>
      </c>
      <c r="L16" s="28">
        <v>110.6</v>
      </c>
      <c r="M16" s="28">
        <v>111.91</v>
      </c>
      <c r="N16" s="28">
        <v>109.84</v>
      </c>
      <c r="O16" s="35">
        <f>O15*1.041</f>
        <v>134.67559938440846</v>
      </c>
    </row>
    <row r="17" spans="1:15" x14ac:dyDescent="0.25">
      <c r="A17" s="25">
        <v>2011</v>
      </c>
      <c r="B17" s="29">
        <v>223.21395462308647</v>
      </c>
      <c r="C17" s="29">
        <v>174.98109648537343</v>
      </c>
      <c r="D17" s="29">
        <v>174.98109648537343</v>
      </c>
      <c r="E17" s="29">
        <v>275.41701834783947</v>
      </c>
      <c r="F17" s="29">
        <v>326.30833057371979</v>
      </c>
      <c r="G17" s="29">
        <f>222.07/1.65</f>
        <v>134.58787878787879</v>
      </c>
      <c r="H17" s="28">
        <v>113.99</v>
      </c>
      <c r="I17" s="28">
        <v>119.6</v>
      </c>
      <c r="J17" s="28">
        <v>111.28</v>
      </c>
      <c r="K17" s="28">
        <v>111.1</v>
      </c>
      <c r="L17" s="28">
        <v>113.8</v>
      </c>
      <c r="M17" s="28">
        <v>115.38</v>
      </c>
      <c r="N17" s="28">
        <v>112.83</v>
      </c>
      <c r="O17" s="35">
        <f>O16*1.0501</f>
        <v>141.42284691356733</v>
      </c>
    </row>
    <row r="18" spans="1:15" x14ac:dyDescent="0.25">
      <c r="A18" s="25">
        <v>2012</v>
      </c>
      <c r="B18" s="29">
        <v>235.02572049585754</v>
      </c>
      <c r="C18" s="29">
        <v>181.19334560252059</v>
      </c>
      <c r="D18" s="29">
        <v>181.19334560252059</v>
      </c>
      <c r="E18" s="29">
        <v>287.02258100921671</v>
      </c>
      <c r="F18" s="29">
        <v>348.8379160212732</v>
      </c>
      <c r="G18" s="29">
        <f>228.73/1.65</f>
        <v>138.62424242424242</v>
      </c>
      <c r="H18" s="28">
        <v>116.09</v>
      </c>
      <c r="I18" s="28">
        <v>123</v>
      </c>
      <c r="J18" s="28">
        <v>113.75</v>
      </c>
      <c r="K18" s="28">
        <v>113.5</v>
      </c>
      <c r="L18" s="28">
        <v>117.5</v>
      </c>
      <c r="M18" s="28">
        <v>118.43</v>
      </c>
      <c r="N18" s="28">
        <v>115.64</v>
      </c>
      <c r="O18" s="35">
        <f>O17*1.0575</f>
        <v>149.55466061109746</v>
      </c>
    </row>
    <row r="19" spans="1:15" x14ac:dyDescent="0.25">
      <c r="A19" s="25">
        <v>2013</v>
      </c>
      <c r="B19" s="29">
        <f>B18+(B18-B13)/5</f>
        <v>245.33495167571826</v>
      </c>
      <c r="C19" s="29">
        <f t="shared" ref="C19:G19" si="0">C18+(C18-C13)/5</f>
        <v>188.25173995556665</v>
      </c>
      <c r="D19" s="29">
        <f t="shared" si="0"/>
        <v>188.25173995556665</v>
      </c>
      <c r="E19" s="29">
        <f t="shared" si="0"/>
        <v>304.67947906157559</v>
      </c>
      <c r="F19" s="29">
        <f t="shared" si="0"/>
        <v>367.7201592589484</v>
      </c>
      <c r="G19" s="29">
        <f t="shared" si="0"/>
        <v>142.56242424242424</v>
      </c>
      <c r="H19" s="25">
        <v>118</v>
      </c>
      <c r="I19" s="28">
        <v>126.1</v>
      </c>
      <c r="J19" s="28">
        <v>114.88</v>
      </c>
      <c r="K19" s="28">
        <v>115.3</v>
      </c>
      <c r="L19" s="28">
        <v>119</v>
      </c>
      <c r="M19" s="28">
        <v>120.21</v>
      </c>
      <c r="N19" s="28">
        <v>117.2</v>
      </c>
      <c r="O19" s="35">
        <f>O18*1.0577</f>
        <v>158.18396452835779</v>
      </c>
    </row>
    <row r="20" spans="1:15" x14ac:dyDescent="0.25">
      <c r="A20" s="25">
        <v>2014</v>
      </c>
      <c r="B20" s="29">
        <f>B19+(B19-B14)/5</f>
        <v>256.16944144987133</v>
      </c>
      <c r="C20" s="29">
        <f t="shared" ref="C20:G20" si="1">C19+(C19-C14)/5</f>
        <v>194.97185891134913</v>
      </c>
      <c r="D20" s="29">
        <f t="shared" si="1"/>
        <v>194.97185891134913</v>
      </c>
      <c r="E20" s="29">
        <f t="shared" si="1"/>
        <v>321.67101701407296</v>
      </c>
      <c r="F20" s="29">
        <f t="shared" si="1"/>
        <v>385.77505279687466</v>
      </c>
      <c r="G20" s="29">
        <f t="shared" si="1"/>
        <v>146.0179393939394</v>
      </c>
      <c r="H20" s="25">
        <v>120</v>
      </c>
      <c r="I20" s="28">
        <v>128</v>
      </c>
      <c r="J20" s="28">
        <v>115.58</v>
      </c>
      <c r="K20" s="28">
        <v>116.2</v>
      </c>
      <c r="L20" s="28">
        <v>119.3</v>
      </c>
      <c r="M20" s="28">
        <v>120.88</v>
      </c>
      <c r="N20" s="28">
        <v>117.71</v>
      </c>
      <c r="O20" s="35">
        <f>O19*1.0613</f>
        <v>167.88064155394611</v>
      </c>
    </row>
    <row r="21" spans="1:15" x14ac:dyDescent="0.25">
      <c r="A21" s="25">
        <v>2015</v>
      </c>
      <c r="K21" s="35">
        <f>K20+(K20*0.1/100)</f>
        <v>116.31620000000001</v>
      </c>
      <c r="O21" s="35">
        <f>O20+(O20*4.588271042/100)</f>
        <v>175.58346041548964</v>
      </c>
    </row>
    <row r="22" spans="1:15" x14ac:dyDescent="0.25">
      <c r="A22" s="25">
        <v>2016</v>
      </c>
      <c r="K22" s="35">
        <f>K21+(K21*0.4/100)</f>
        <v>116.78146480000001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5" zoomScale="80" zoomScaleNormal="80" workbookViewId="0">
      <selection activeCell="E26" sqref="E26"/>
    </sheetView>
  </sheetViews>
  <sheetFormatPr baseColWidth="10" defaultRowHeight="15" x14ac:dyDescent="0.25"/>
  <cols>
    <col min="2" max="4" width="17.7109375" customWidth="1"/>
  </cols>
  <sheetData>
    <row r="1" spans="1:6" ht="25.5" customHeight="1" x14ac:dyDescent="0.3">
      <c r="A1" s="18" t="s">
        <v>73</v>
      </c>
    </row>
    <row r="2" spans="1:6" x14ac:dyDescent="0.25">
      <c r="A2" t="s">
        <v>74</v>
      </c>
      <c r="B2" s="30" t="s">
        <v>75</v>
      </c>
    </row>
    <row r="4" spans="1:6" x14ac:dyDescent="0.25">
      <c r="B4" t="s">
        <v>76</v>
      </c>
      <c r="C4" t="s">
        <v>77</v>
      </c>
      <c r="D4" t="s">
        <v>78</v>
      </c>
      <c r="E4" t="s">
        <v>120</v>
      </c>
      <c r="F4" t="s">
        <v>166</v>
      </c>
    </row>
    <row r="5" spans="1:6" x14ac:dyDescent="0.25">
      <c r="A5">
        <v>1990</v>
      </c>
      <c r="B5">
        <v>1.270939</v>
      </c>
      <c r="C5">
        <v>1.7848630000000001</v>
      </c>
      <c r="D5">
        <v>1.403044</v>
      </c>
    </row>
    <row r="6" spans="1:6" x14ac:dyDescent="0.25">
      <c r="A6">
        <v>1991</v>
      </c>
      <c r="B6">
        <v>1.2361200000000001</v>
      </c>
      <c r="C6">
        <v>1.767976</v>
      </c>
      <c r="D6">
        <v>1.4307000000000001</v>
      </c>
    </row>
    <row r="7" spans="1:6" x14ac:dyDescent="0.25">
      <c r="A7">
        <v>1992</v>
      </c>
      <c r="B7">
        <v>1.3013170000000001</v>
      </c>
      <c r="C7">
        <v>1.765334</v>
      </c>
      <c r="D7">
        <v>1.3566800000000001</v>
      </c>
    </row>
    <row r="8" spans="1:6" x14ac:dyDescent="0.25">
      <c r="A8">
        <v>1993</v>
      </c>
      <c r="B8">
        <v>1.184693</v>
      </c>
      <c r="C8">
        <v>1.5020150000000001</v>
      </c>
      <c r="D8">
        <v>1.2686519999999999</v>
      </c>
    </row>
    <row r="9" spans="1:6" x14ac:dyDescent="0.25">
      <c r="A9">
        <v>1994</v>
      </c>
      <c r="B9">
        <v>1.201579</v>
      </c>
      <c r="C9">
        <v>1.5316050000000001</v>
      </c>
      <c r="D9">
        <v>1.2756989999999999</v>
      </c>
    </row>
    <row r="10" spans="1:6" x14ac:dyDescent="0.25">
      <c r="A10">
        <v>1995</v>
      </c>
      <c r="B10">
        <v>1.332481</v>
      </c>
      <c r="C10">
        <v>1.5784119999999999</v>
      </c>
      <c r="D10">
        <v>1.185262</v>
      </c>
    </row>
    <row r="11" spans="1:6" x14ac:dyDescent="0.25">
      <c r="A11">
        <v>1996</v>
      </c>
      <c r="B11">
        <v>1.2903469999999999</v>
      </c>
      <c r="C11">
        <v>1.561866</v>
      </c>
      <c r="D11">
        <v>1.210912</v>
      </c>
    </row>
    <row r="12" spans="1:6" x14ac:dyDescent="0.25">
      <c r="A12">
        <v>1997</v>
      </c>
      <c r="B12">
        <v>1.131769</v>
      </c>
      <c r="C12">
        <v>1.638236</v>
      </c>
      <c r="D12">
        <v>1.4491540000000001</v>
      </c>
    </row>
    <row r="13" spans="1:6" x14ac:dyDescent="0.25">
      <c r="A13">
        <v>1998</v>
      </c>
      <c r="B13">
        <v>1.114781</v>
      </c>
      <c r="C13">
        <v>1.6574139999999999</v>
      </c>
      <c r="D13">
        <v>1.48838</v>
      </c>
    </row>
    <row r="14" spans="1:6" x14ac:dyDescent="0.25">
      <c r="A14">
        <v>1999</v>
      </c>
      <c r="B14">
        <v>1.0663879999999999</v>
      </c>
      <c r="C14">
        <v>1.6181179999999999</v>
      </c>
      <c r="D14">
        <v>1.5190440000000001</v>
      </c>
      <c r="E14">
        <v>0.15357100000000001</v>
      </c>
      <c r="F14">
        <f>1/E14</f>
        <v>6.511646079012313</v>
      </c>
    </row>
    <row r="15" spans="1:6" x14ac:dyDescent="0.25">
      <c r="A15">
        <v>2000</v>
      </c>
      <c r="B15">
        <v>0.92408699999999999</v>
      </c>
      <c r="C15">
        <v>1.515981</v>
      </c>
      <c r="D15">
        <v>1.641629</v>
      </c>
      <c r="E15">
        <v>0.15668899999999999</v>
      </c>
      <c r="F15">
        <f t="shared" ref="F15:F29" si="0">1/E15</f>
        <v>6.3820689391086809</v>
      </c>
    </row>
    <row r="16" spans="1:6" x14ac:dyDescent="0.25">
      <c r="A16">
        <v>2001</v>
      </c>
      <c r="B16">
        <v>0.89562399999999998</v>
      </c>
      <c r="C16">
        <v>1.440374</v>
      </c>
      <c r="D16">
        <v>1.608921</v>
      </c>
      <c r="E16">
        <v>0.13184899999999999</v>
      </c>
      <c r="F16">
        <f t="shared" si="0"/>
        <v>7.5844337082571736</v>
      </c>
    </row>
    <row r="17" spans="1:6" x14ac:dyDescent="0.25">
      <c r="A17">
        <v>2002</v>
      </c>
      <c r="B17">
        <v>0.94554199999999999</v>
      </c>
      <c r="C17">
        <v>1.5028589999999999</v>
      </c>
      <c r="D17">
        <v>1.5908880000000001</v>
      </c>
      <c r="E17">
        <v>0.100907</v>
      </c>
      <c r="F17">
        <f t="shared" si="0"/>
        <v>9.9101152546404112</v>
      </c>
    </row>
    <row r="18" spans="1:6" x14ac:dyDescent="0.25">
      <c r="A18">
        <v>2003</v>
      </c>
      <c r="B18">
        <v>1.131084</v>
      </c>
      <c r="C18">
        <v>1.6348210000000001</v>
      </c>
      <c r="D18">
        <v>1.4464539999999999</v>
      </c>
      <c r="E18">
        <v>0.118046</v>
      </c>
      <c r="F18">
        <f t="shared" si="0"/>
        <v>8.4712739101706109</v>
      </c>
    </row>
    <row r="19" spans="1:6" x14ac:dyDescent="0.25">
      <c r="A19">
        <v>2004</v>
      </c>
      <c r="B19">
        <v>1.2430600000000001</v>
      </c>
      <c r="C19">
        <v>1.8315060000000001</v>
      </c>
      <c r="D19">
        <v>1.4741089999999999</v>
      </c>
      <c r="E19">
        <v>0.125197</v>
      </c>
      <c r="F19">
        <f t="shared" si="0"/>
        <v>7.9874118389418278</v>
      </c>
    </row>
    <row r="20" spans="1:6" x14ac:dyDescent="0.25">
      <c r="A20">
        <v>2005</v>
      </c>
      <c r="B20">
        <v>1.244982</v>
      </c>
      <c r="C20">
        <v>1.819869</v>
      </c>
      <c r="D20">
        <v>1.462218</v>
      </c>
      <c r="E20">
        <v>0.126446</v>
      </c>
      <c r="F20">
        <f t="shared" si="0"/>
        <v>7.9085143065023802</v>
      </c>
    </row>
    <row r="21" spans="1:6" x14ac:dyDescent="0.25">
      <c r="A21">
        <v>2006</v>
      </c>
      <c r="B21">
        <v>1.2558590000000001</v>
      </c>
      <c r="C21">
        <v>1.8427990000000001</v>
      </c>
      <c r="D21">
        <v>1.467085</v>
      </c>
      <c r="E21">
        <v>0.118779</v>
      </c>
      <c r="F21">
        <f t="shared" si="0"/>
        <v>8.4189966239823537</v>
      </c>
    </row>
    <row r="22" spans="1:6" x14ac:dyDescent="0.25">
      <c r="A22">
        <v>2007</v>
      </c>
      <c r="B22">
        <v>1.370617</v>
      </c>
      <c r="C22">
        <v>2.001214</v>
      </c>
      <c r="D22">
        <v>1.461328</v>
      </c>
      <c r="E22">
        <v>0.103658</v>
      </c>
      <c r="F22">
        <f t="shared" si="0"/>
        <v>9.6471087615041764</v>
      </c>
    </row>
    <row r="23" spans="1:6" x14ac:dyDescent="0.25">
      <c r="A23">
        <v>2008</v>
      </c>
      <c r="B23">
        <v>1.4706239999999999</v>
      </c>
      <c r="C23">
        <v>1.8530800000000001</v>
      </c>
      <c r="D23">
        <v>1.258402</v>
      </c>
      <c r="E23">
        <v>8.3463999999999997E-2</v>
      </c>
      <c r="F23">
        <f t="shared" si="0"/>
        <v>11.981213457298956</v>
      </c>
    </row>
    <row r="24" spans="1:6" x14ac:dyDescent="0.25">
      <c r="A24">
        <v>2009</v>
      </c>
      <c r="B24">
        <v>1.394234</v>
      </c>
      <c r="C24">
        <v>1.5656730000000001</v>
      </c>
      <c r="D24">
        <v>1.1228579999999999</v>
      </c>
      <c r="E24">
        <v>8.6045999999999997E-2</v>
      </c>
      <c r="F24">
        <f t="shared" si="0"/>
        <v>11.621690723566465</v>
      </c>
    </row>
    <row r="25" spans="1:6" x14ac:dyDescent="0.25">
      <c r="A25">
        <v>2010</v>
      </c>
      <c r="B25">
        <v>1.326565</v>
      </c>
      <c r="C25">
        <v>1.54538</v>
      </c>
      <c r="D25">
        <v>1.166067</v>
      </c>
      <c r="E25">
        <v>0.10323499999999999</v>
      </c>
      <c r="F25">
        <f t="shared" si="0"/>
        <v>9.6866372838669061</v>
      </c>
    </row>
    <row r="26" spans="1:6" x14ac:dyDescent="0.25">
      <c r="A26">
        <v>2011</v>
      </c>
      <c r="B26">
        <v>1.3921889999999999</v>
      </c>
      <c r="C26">
        <v>1.603542</v>
      </c>
      <c r="D26">
        <v>1.1524529999999999</v>
      </c>
      <c r="E26">
        <v>9.9525000000000002E-2</v>
      </c>
      <c r="F26">
        <f t="shared" si="0"/>
        <v>10.04772670183371</v>
      </c>
    </row>
    <row r="27" spans="1:6" x14ac:dyDescent="0.25">
      <c r="A27">
        <v>2012</v>
      </c>
      <c r="B27">
        <v>1.285388</v>
      </c>
      <c r="C27">
        <v>1.584805</v>
      </c>
      <c r="D27">
        <v>1.2334590000000001</v>
      </c>
      <c r="E27">
        <v>9.4923999999999994E-2</v>
      </c>
      <c r="F27">
        <f t="shared" si="0"/>
        <v>10.534743584341157</v>
      </c>
    </row>
    <row r="28" spans="1:6" x14ac:dyDescent="0.25">
      <c r="A28">
        <v>2013</v>
      </c>
      <c r="B28">
        <v>1.3203450000000001</v>
      </c>
      <c r="C28">
        <v>1.5513650000000001</v>
      </c>
      <c r="D28">
        <v>1.1749510000000001</v>
      </c>
      <c r="E28">
        <v>7.8353000000000006E-2</v>
      </c>
      <c r="F28">
        <f t="shared" si="0"/>
        <v>12.76275318111623</v>
      </c>
    </row>
    <row r="29" spans="1:6" x14ac:dyDescent="0.25">
      <c r="A29">
        <v>2014</v>
      </c>
      <c r="B29">
        <v>1.3285009999999999</v>
      </c>
      <c r="E29">
        <v>6.9491999999999998E-2</v>
      </c>
      <c r="F29">
        <f t="shared" si="0"/>
        <v>14.390145628273759</v>
      </c>
    </row>
    <row r="30" spans="1:6" x14ac:dyDescent="0.25">
      <c r="A30">
        <v>2015</v>
      </c>
      <c r="B30">
        <v>1.109513</v>
      </c>
    </row>
    <row r="31" spans="1:6" x14ac:dyDescent="0.25">
      <c r="A31">
        <v>2016</v>
      </c>
      <c r="B31">
        <v>1.106903</v>
      </c>
    </row>
  </sheetData>
  <hyperlinks>
    <hyperlink ref="B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18</vt:i4>
      </vt:variant>
    </vt:vector>
  </HeadingPairs>
  <TitlesOfParts>
    <vt:vector size="18" baseType="lpstr">
      <vt:lpstr>Retail</vt:lpstr>
      <vt:lpstr>German Value Chain</vt:lpstr>
      <vt:lpstr>Costs Breakdown</vt:lpstr>
      <vt:lpstr>Import DE Unit Value</vt:lpstr>
      <vt:lpstr>Export DE Unit Value</vt:lpstr>
      <vt:lpstr>Export SA Unit Value</vt:lpstr>
      <vt:lpstr>World Export Unit Value</vt:lpstr>
      <vt:lpstr>Inflation</vt:lpstr>
      <vt:lpstr>Currencies</vt:lpstr>
      <vt:lpstr>Import DE Volume</vt:lpstr>
      <vt:lpstr>Import DE Value</vt:lpstr>
      <vt:lpstr>Export DE</vt:lpstr>
      <vt:lpstr>Export SA</vt:lpstr>
      <vt:lpstr>World Export</vt:lpstr>
      <vt:lpstr>Import DE Data</vt:lpstr>
      <vt:lpstr>Export DE data</vt:lpstr>
      <vt:lpstr>Export SA data</vt:lpstr>
      <vt:lpstr>World Export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ALLIOT</dc:creator>
  <cp:lastModifiedBy>Franziska Humbert</cp:lastModifiedBy>
  <dcterms:created xsi:type="dcterms:W3CDTF">2015-04-12T21:06:40Z</dcterms:created>
  <dcterms:modified xsi:type="dcterms:W3CDTF">2017-04-25T09:55:14Z</dcterms:modified>
</cp:coreProperties>
</file>